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сОШ, 2025-2026\15.10.2025. Искусство (МХК)\"/>
    </mc:Choice>
  </mc:AlternateContent>
  <bookViews>
    <workbookView xWindow="-105" yWindow="-105" windowWidth="20730" windowHeight="11760" tabRatio="743" activeTab="7"/>
  </bookViews>
  <sheets>
    <sheet name="Инструкция" sheetId="10" r:id="rId1"/>
    <sheet name="5 класс" sheetId="5" r:id="rId2"/>
    <sheet name="6 класс" sheetId="12" r:id="rId3"/>
    <sheet name="8 класс" sheetId="17" r:id="rId4"/>
    <sheet name="9 класс" sheetId="15" r:id="rId5"/>
    <sheet name="10 класс" sheetId="16" r:id="rId6"/>
    <sheet name="11 класс" sheetId="14" r:id="rId7"/>
    <sheet name="Сводная" sheetId="11" r:id="rId8"/>
  </sheets>
  <definedNames>
    <definedName name="_xlnm._FilterDatabase" localSheetId="5" hidden="1">'10 класс'!$A$10:$R$10</definedName>
    <definedName name="_xlnm._FilterDatabase" localSheetId="6" hidden="1">'11 класс'!$A$10:$R$10</definedName>
    <definedName name="_xlnm._FilterDatabase" localSheetId="1" hidden="1">'5 класс'!$A$10:$R$10</definedName>
    <definedName name="_xlnm._FilterDatabase" localSheetId="2" hidden="1">'6 класс'!$A$10:$R$10</definedName>
    <definedName name="_xlnm._FilterDatabase" localSheetId="3" hidden="1">'8 класс'!$A$10:$R$10</definedName>
    <definedName name="_xlnm._FilterDatabase" localSheetId="4" hidden="1">'9 класс'!$A$10:$R$10</definedName>
    <definedName name="closed" localSheetId="5">#REF!</definedName>
    <definedName name="closed" localSheetId="6">#REF!</definedName>
    <definedName name="closed" localSheetId="2">#REF!</definedName>
    <definedName name="closed" localSheetId="3">#REF!</definedName>
    <definedName name="closed" localSheetId="4">#REF!</definedName>
    <definedName name="closed">#REF!</definedName>
    <definedName name="location" localSheetId="5">#REF!</definedName>
    <definedName name="location" localSheetId="6">#REF!</definedName>
    <definedName name="location" localSheetId="2">#REF!</definedName>
    <definedName name="location" localSheetId="3">#REF!</definedName>
    <definedName name="location" localSheetId="4">#REF!</definedName>
    <definedName name="location">#REF!</definedName>
    <definedName name="school_type" localSheetId="5">'10 класс'!$B$2:$B$7</definedName>
    <definedName name="school_type" localSheetId="6">'11 класс'!$B$2:$B$7</definedName>
    <definedName name="school_type" localSheetId="1">'5 класс'!$B$2:$B$7</definedName>
    <definedName name="school_type" localSheetId="2">'6 класс'!$B$2:$B$7</definedName>
    <definedName name="school_type" localSheetId="3">'8 класс'!$B$2:$B$7</definedName>
    <definedName name="school_type" localSheetId="4">'9 класс'!$B$2:$B$7</definedName>
    <definedName name="school_typ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5" l="1"/>
  <c r="P13" i="5"/>
  <c r="P17" i="5"/>
  <c r="P19" i="5"/>
  <c r="N11" i="12" l="1"/>
  <c r="N13" i="15" l="1"/>
  <c r="N27" i="15"/>
  <c r="N21" i="15"/>
  <c r="N26" i="15"/>
  <c r="N19" i="15"/>
  <c r="P60" i="14" l="1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H9" i="12"/>
  <c r="H9" i="17"/>
  <c r="R2" i="17" l="1"/>
  <c r="N12" i="17" l="1"/>
  <c r="N11" i="17"/>
  <c r="N12" i="16"/>
  <c r="N14" i="16"/>
  <c r="R2" i="16"/>
  <c r="N15" i="15"/>
  <c r="N12" i="15"/>
  <c r="N24" i="15"/>
  <c r="N22" i="15"/>
  <c r="N23" i="15"/>
  <c r="N17" i="15"/>
  <c r="N18" i="15"/>
  <c r="N20" i="15"/>
  <c r="N14" i="15"/>
  <c r="N25" i="15"/>
  <c r="N11" i="15"/>
  <c r="N16" i="15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K9" i="14"/>
  <c r="R2" i="14"/>
  <c r="N12" i="12"/>
  <c r="R2" i="12"/>
  <c r="N17" i="5"/>
  <c r="N19" i="5"/>
  <c r="N16" i="5"/>
  <c r="N11" i="5"/>
  <c r="N18" i="5"/>
  <c r="N15" i="5"/>
  <c r="N12" i="5"/>
  <c r="N14" i="5"/>
  <c r="N13" i="5"/>
  <c r="O11" i="12" l="1"/>
  <c r="O13" i="15"/>
  <c r="O15" i="15"/>
  <c r="O12" i="15"/>
  <c r="O24" i="15"/>
  <c r="O22" i="15"/>
  <c r="O23" i="15"/>
  <c r="O17" i="15"/>
  <c r="O18" i="15"/>
  <c r="O27" i="15"/>
  <c r="O21" i="15"/>
  <c r="O26" i="15"/>
  <c r="O19" i="15"/>
  <c r="L9" i="17"/>
  <c r="L9" i="12"/>
  <c r="P12" i="12" s="1"/>
  <c r="O12" i="12"/>
  <c r="L9" i="14"/>
  <c r="O14" i="16"/>
  <c r="O11" i="17"/>
  <c r="O12" i="17"/>
  <c r="L9" i="16"/>
  <c r="O12" i="16"/>
  <c r="O11" i="15"/>
  <c r="O14" i="15"/>
  <c r="O20" i="15"/>
  <c r="O25" i="15"/>
  <c r="L9" i="15"/>
  <c r="O16" i="15"/>
  <c r="P11" i="12" l="1"/>
  <c r="R4" i="12" s="1"/>
  <c r="P18" i="5"/>
  <c r="P11" i="5"/>
  <c r="P16" i="5"/>
  <c r="R6" i="14"/>
  <c r="O18" i="5"/>
  <c r="O11" i="5"/>
  <c r="O16" i="5"/>
  <c r="O19" i="5"/>
  <c r="O17" i="5"/>
  <c r="R4" i="15"/>
  <c r="O13" i="5"/>
  <c r="O14" i="5"/>
  <c r="O12" i="5"/>
  <c r="O15" i="5"/>
  <c r="L9" i="5"/>
  <c r="R6" i="12" l="1"/>
  <c r="P15" i="5"/>
  <c r="R5" i="14"/>
  <c r="R6" i="15"/>
  <c r="R4" i="14"/>
  <c r="R4" i="17"/>
  <c r="R4" i="16"/>
  <c r="R8" i="15"/>
  <c r="P9" i="15" s="1"/>
  <c r="R9" i="15" s="1"/>
  <c r="R8" i="12"/>
  <c r="P9" i="12" s="1"/>
  <c r="R8" i="14" l="1"/>
  <c r="P9" i="14" s="1"/>
  <c r="R9" i="14" s="1"/>
  <c r="R8" i="16"/>
  <c r="P9" i="16" s="1"/>
  <c r="R9" i="16" s="1"/>
  <c r="R8" i="17"/>
  <c r="P9" i="17" s="1"/>
  <c r="R4" i="5"/>
  <c r="R6" i="5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<sst xmlns="http://schemas.openxmlformats.org/spreadsheetml/2006/main" count="766" uniqueCount="227">
  <si>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</si>
  <si>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</si>
  <si>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</si>
  <si>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</si>
  <si>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</si>
  <si>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</si>
  <si>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</si>
  <si>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</si>
  <si>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</si>
  <si>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</si>
  <si>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</si>
  <si>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</si>
  <si>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</si>
  <si>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</si>
  <si>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</si>
  <si>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</si>
  <si>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</si>
  <si>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</si>
  <si>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</si>
  <si>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</si>
  <si>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</si>
  <si>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</si>
  <si>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</si>
  <si>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</si>
  <si>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</si>
  <si>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</si>
  <si>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</si>
  <si>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</si>
  <si>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</si>
  <si>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</si>
  <si>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</si>
  <si>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</si>
  <si>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</si>
  <si>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</si>
  <si>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</si>
  <si>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</si>
  <si>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</si>
  <si>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</si>
  <si>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</si>
  <si>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</si>
  <si>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</si>
  <si>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</si>
  <si>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</si>
  <si>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</si>
  <si>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Александр</t>
  </si>
  <si>
    <t>не имеются</t>
  </si>
  <si>
    <t>Ульяна</t>
  </si>
  <si>
    <t>Ильдаровна</t>
  </si>
  <si>
    <t>Диана</t>
  </si>
  <si>
    <t>нет</t>
  </si>
  <si>
    <t>Алмазовна</t>
  </si>
  <si>
    <t>МБОУ "ТГ №11"</t>
  </si>
  <si>
    <t>Бледных Гульназ Назиповна</t>
  </si>
  <si>
    <t>Тимур</t>
  </si>
  <si>
    <t>Радмир</t>
  </si>
  <si>
    <t>Сергеевич</t>
  </si>
  <si>
    <t>Арина</t>
  </si>
  <si>
    <t>Сибгатова</t>
  </si>
  <si>
    <t>Карина</t>
  </si>
  <si>
    <t>Ильмировна</t>
  </si>
  <si>
    <t>Дарья</t>
  </si>
  <si>
    <t>Андреевна</t>
  </si>
  <si>
    <t>Алымова</t>
  </si>
  <si>
    <t>Ильнуровна</t>
  </si>
  <si>
    <t>Халиуллин</t>
  </si>
  <si>
    <t>Ильдусович</t>
  </si>
  <si>
    <t>Лаврентьева</t>
  </si>
  <si>
    <t>Владиславовна</t>
  </si>
  <si>
    <t>Дмитриевна</t>
  </si>
  <si>
    <t>Александровна</t>
  </si>
  <si>
    <t>Эвелина</t>
  </si>
  <si>
    <t>Шаяхметов</t>
  </si>
  <si>
    <t>Радель</t>
  </si>
  <si>
    <t>Булатович</t>
  </si>
  <si>
    <t>17.11.2014</t>
  </si>
  <si>
    <t>5А</t>
  </si>
  <si>
    <t>Хасанова Лилия Фирдаусовна</t>
  </si>
  <si>
    <t>Галлямутдинова</t>
  </si>
  <si>
    <t>Ильдусовна</t>
  </si>
  <si>
    <t>04.06.2014</t>
  </si>
  <si>
    <t>Мансурова</t>
  </si>
  <si>
    <t>Милана</t>
  </si>
  <si>
    <t>Тимуровна</t>
  </si>
  <si>
    <t>22.06.2014</t>
  </si>
  <si>
    <t>Дильмухаметова</t>
  </si>
  <si>
    <t>Ильмира</t>
  </si>
  <si>
    <t>01.05.2014</t>
  </si>
  <si>
    <t>28.09.2014</t>
  </si>
  <si>
    <t>5Б</t>
  </si>
  <si>
    <t>Антонов</t>
  </si>
  <si>
    <t>Станислав</t>
  </si>
  <si>
    <t>Яковлевич</t>
  </si>
  <si>
    <t>Фатыкова</t>
  </si>
  <si>
    <t>Кристина</t>
  </si>
  <si>
    <t>14.03.2014</t>
  </si>
  <si>
    <t>Амалия</t>
  </si>
  <si>
    <t>Политов</t>
  </si>
  <si>
    <t>Павлович</t>
  </si>
  <si>
    <t>Тарасов</t>
  </si>
  <si>
    <t>Демид</t>
  </si>
  <si>
    <t>Матеева</t>
  </si>
  <si>
    <t>15.11.2014</t>
  </si>
  <si>
    <t>Гареев</t>
  </si>
  <si>
    <t>Самат</t>
  </si>
  <si>
    <t>Зульфирович</t>
  </si>
  <si>
    <t>08.09.2014</t>
  </si>
  <si>
    <t>Русланович</t>
  </si>
  <si>
    <t>да</t>
  </si>
  <si>
    <t>Елисей</t>
  </si>
  <si>
    <t>9Б</t>
  </si>
  <si>
    <t>Хозиков</t>
  </si>
  <si>
    <t>Ковалинская</t>
  </si>
  <si>
    <t>Авнгелина</t>
  </si>
  <si>
    <t>Николаевна</t>
  </si>
  <si>
    <t>9А</t>
  </si>
  <si>
    <t>Насибуллин</t>
  </si>
  <si>
    <t>Айдарович</t>
  </si>
  <si>
    <t>Гибадуллина</t>
  </si>
  <si>
    <t>Зачепа</t>
  </si>
  <si>
    <t>Ксения</t>
  </si>
  <si>
    <t>Константиновна</t>
  </si>
  <si>
    <t>Андреева</t>
  </si>
  <si>
    <t>Губайдуллина</t>
  </si>
  <si>
    <t>Аделия</t>
  </si>
  <si>
    <t>Вилевна</t>
  </si>
  <si>
    <t>Хасанов</t>
  </si>
  <si>
    <t>Вадим</t>
  </si>
  <si>
    <t>Рустамович</t>
  </si>
  <si>
    <t>Б</t>
  </si>
  <si>
    <t>Досумбетова</t>
  </si>
  <si>
    <t>Азалия</t>
  </si>
  <si>
    <t>Камалова</t>
  </si>
  <si>
    <t>Зарина</t>
  </si>
  <si>
    <t>Рафисовна</t>
  </si>
  <si>
    <t>Малашенкова</t>
  </si>
  <si>
    <t>Алексеевна</t>
  </si>
  <si>
    <t>Бакиров</t>
  </si>
  <si>
    <t>Ридаль</t>
  </si>
  <si>
    <t>Маратович</t>
  </si>
  <si>
    <t>Хасанова Л.Ф., Г</t>
  </si>
  <si>
    <t>Галиуллина А.З.,</t>
  </si>
  <si>
    <t>Члены жюри:</t>
  </si>
  <si>
    <t>Председатель</t>
  </si>
  <si>
    <t>Галимшина Р.Н.</t>
  </si>
  <si>
    <t>Валеева А.А.</t>
  </si>
  <si>
    <t xml:space="preserve">Бледных Г.Н. </t>
  </si>
  <si>
    <t>Галиуллина Альбина Зинуровна</t>
  </si>
  <si>
    <t>ТГ №11</t>
  </si>
  <si>
    <t>6А</t>
  </si>
  <si>
    <t>8А</t>
  </si>
  <si>
    <t>8Б</t>
  </si>
  <si>
    <t>Фасхиева</t>
  </si>
  <si>
    <t>Наилевна</t>
  </si>
  <si>
    <t>Ранжированный список участников школьного этапа всероссийской олимпиады школьников 
по искусству (МХК) в 5 классах в 2025-2026 учебном году</t>
  </si>
  <si>
    <t>искусство (МХК)</t>
  </si>
  <si>
    <t>15.10.2025</t>
  </si>
  <si>
    <t xml:space="preserve"> </t>
  </si>
  <si>
    <t>16266/edu023337/5/9w69v45r</t>
  </si>
  <si>
    <t>16266/edu023337/5/w36rzq6r</t>
  </si>
  <si>
    <t>16266/edu023337/5/q96g7r63</t>
  </si>
  <si>
    <t>16266/edu023337/5/wv528z57</t>
  </si>
  <si>
    <t>16266/edu023337/5/w36rgv5r</t>
  </si>
  <si>
    <t>16266/edu023337/5/3w688q6v</t>
  </si>
  <si>
    <t>16266/edu023337/5/3w684g6v</t>
  </si>
  <si>
    <t>16266/edu023337/5/w8647r54</t>
  </si>
  <si>
    <t>16266/edu023337/5/q96gz253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</si>
  <si>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</si>
  <si>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</si>
  <si>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</si>
  <si>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Ранжированный список участников школьного этапа всероссийской олимпиады школьников 
по искусству (МХК) в 6 классах в 2025-2026 учебном году</t>
  </si>
  <si>
    <t>Ранжированный список участников школьного этапа всероссийской олимпиады школьников 
по искусству (МХК) в 8 классах в 2025-2026 учебном году</t>
  </si>
  <si>
    <t>Ранжированный список участников школьного этапа всероссийской олимпиады школьников 
по искусству (МХК)в 9 классах в 2025-2026 учебном году</t>
  </si>
  <si>
    <t>15.10. 2025</t>
  </si>
  <si>
    <t>Ранжированный список участников школьного этапа всероссийской олимпиады школьников 
по искусству (МХК) в 10 классах в 2025-2026 учебном году</t>
  </si>
  <si>
    <t xml:space="preserve"> Амина</t>
  </si>
  <si>
    <t>09.01.2013</t>
  </si>
  <si>
    <t xml:space="preserve">Мукусов </t>
  </si>
  <si>
    <t xml:space="preserve"> Богдан</t>
  </si>
  <si>
    <t xml:space="preserve"> Маратович</t>
  </si>
  <si>
    <t>22.05.2013</t>
  </si>
  <si>
    <t>16266/edu023337/6/2q6qzg5v</t>
  </si>
  <si>
    <t>16266/edu023337/6/3w68vg6v</t>
  </si>
  <si>
    <t>16267/edu023337/8/3474wrzr</t>
  </si>
  <si>
    <t xml:space="preserve"> Шакирзянова</t>
  </si>
  <si>
    <t>27.05.2011</t>
  </si>
  <si>
    <t>16267/edu023337/8/qr7w8z89</t>
  </si>
  <si>
    <t>Агадуллина</t>
  </si>
  <si>
    <t>Лилия</t>
  </si>
  <si>
    <t>Данисовна</t>
  </si>
  <si>
    <t>10.12.2010</t>
  </si>
  <si>
    <t xml:space="preserve">Газизова </t>
  </si>
  <si>
    <t>Эльза</t>
  </si>
  <si>
    <t>17.10.2010</t>
  </si>
  <si>
    <t>Салимова</t>
  </si>
  <si>
    <t>Алсу</t>
  </si>
  <si>
    <t>Раисовна</t>
  </si>
  <si>
    <t>30.04.2010</t>
  </si>
  <si>
    <t>Арсений</t>
  </si>
  <si>
    <t>22.04.2010</t>
  </si>
  <si>
    <t>Ганеев</t>
  </si>
  <si>
    <t>Ибядуллин</t>
  </si>
  <si>
    <t>Вадимович</t>
  </si>
  <si>
    <t>31.01.2010</t>
  </si>
  <si>
    <t>16268/edu023337/9/wrv3z462</t>
  </si>
  <si>
    <t>16268/edu023337/9/w36r7qv9</t>
  </si>
  <si>
    <t>16268/edu023337/9/wrv3q4v2</t>
  </si>
  <si>
    <t>16268/edu023337/9/3765ww6z</t>
  </si>
  <si>
    <t>16268/edu023337/9/2q6q5g63</t>
  </si>
  <si>
    <t>16268/edu023337/9/7w6z846z</t>
  </si>
  <si>
    <t>16268/edu023337/9/wzv2956r</t>
  </si>
  <si>
    <t>16268/edu023337/9/796gwr68</t>
  </si>
  <si>
    <t>16268/edu023337/9/8z64r63g</t>
  </si>
  <si>
    <t>16268/edu023337/9/w36r2q69</t>
  </si>
  <si>
    <t>16268/edu023337/9/9w69gq64</t>
  </si>
  <si>
    <t>16268/edu023337/9/2q6q8gv3</t>
  </si>
  <si>
    <t>16268/edu023337/9/3w68gvg5</t>
  </si>
  <si>
    <t>16268/edu023337/9/qr6w3862</t>
  </si>
  <si>
    <t>16268/edu023337/9/796grrv8</t>
  </si>
  <si>
    <t>16268/edu023337/9/wrv3w4v2</t>
  </si>
  <si>
    <t>16268/edu023337/9/8gv74564</t>
  </si>
  <si>
    <t>16269/edu023337/10/8gz7qqzv</t>
  </si>
  <si>
    <t>16269/edu023337/10/q9zgr6w4</t>
  </si>
  <si>
    <t>16269/edu023337/10/gr634zvq</t>
  </si>
  <si>
    <t>16269/edu023337/10/r7z4wr6w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</si>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</sst>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dd&quot;.&quot;mm&quot;.&quot;yyyy"/>
    <numFmt numFmtId="165" formatCode="[$-419]General"/>
    <numFmt numFmtId="166" formatCode="0.0%"/>
    <numFmt numFmtId="167" formatCode="0.0"/>
    <numFmt numFmtId="168" formatCode="[$-419]dd\.mm\.yyyy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10" fillId="0" borderId="0" xfId="0" applyFont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68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/>
    </xf>
    <xf numFmtId="9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/>
    <xf numFmtId="0" fontId="7" fillId="0" borderId="0" xfId="0" applyNumberFormat="1" applyFont="1" applyAlignment="1">
      <alignment vertical="top"/>
    </xf>
    <xf numFmtId="14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top"/>
    </xf>
    <xf numFmtId="0" fontId="12" fillId="0" borderId="0" xfId="0" applyFont="1" applyFill="1" applyBorder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top"/>
    </xf>
    <xf numFmtId="1" fontId="12" fillId="0" borderId="0" xfId="0" applyNumberFormat="1" applyFont="1" applyAlignment="1">
      <alignment horizontal="center" vertical="center"/>
    </xf>
    <xf numFmtId="9" fontId="11" fillId="0" borderId="0" xfId="2" applyFont="1" applyAlignment="1">
      <alignment horizontal="center" vertical="center"/>
    </xf>
    <xf numFmtId="14" fontId="12" fillId="0" borderId="0" xfId="0" applyNumberFormat="1" applyFont="1" applyFill="1" applyBorder="1" applyAlignment="1">
      <alignment horizontal="left" vertical="center"/>
    </xf>
    <xf numFmtId="167" fontId="12" fillId="0" borderId="0" xfId="0" applyNumberFormat="1" applyFont="1"/>
    <xf numFmtId="166" fontId="11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9" fontId="13" fillId="0" borderId="0" xfId="2" applyFont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14" fontId="12" fillId="0" borderId="1" xfId="0" applyNumberFormat="1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9" fontId="12" fillId="0" borderId="1" xfId="2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top"/>
    </xf>
    <xf numFmtId="49" fontId="12" fillId="0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0" fontId="12" fillId="0" borderId="0" xfId="0" applyFont="1" applyFill="1" applyBorder="1" applyAlignment="1">
      <alignment horizontal="right" vertical="top"/>
    </xf>
    <xf numFmtId="0" fontId="12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2" xfId="0" applyFont="1" applyFill="1" applyBorder="1" applyAlignment="1">
      <alignment horizontal="right" vertical="top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6" fillId="0" borderId="4" xfId="0" applyNumberFormat="1" applyFont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19"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topLeftCell="G1" zoomScale="77" zoomScaleNormal="77" workbookViewId="0">
      <selection activeCell="S7" sqref="S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s="74" customFormat="1" ht="18.75" x14ac:dyDescent="0.3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21" s="74" customFormat="1" ht="32.25" customHeight="1" x14ac:dyDescent="0.3">
      <c r="B2" s="75"/>
      <c r="C2" s="120" t="s">
        <v>153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76" t="s">
        <v>32</v>
      </c>
      <c r="R2" s="77">
        <v>9</v>
      </c>
    </row>
    <row r="3" spans="1:21" s="74" customFormat="1" ht="18.75" x14ac:dyDescent="0.3">
      <c r="B3" s="75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6"/>
      <c r="R3" s="77"/>
    </row>
    <row r="4" spans="1:21" s="74" customFormat="1" ht="18.75" x14ac:dyDescent="0.3">
      <c r="A4" s="79" t="s">
        <v>0</v>
      </c>
      <c r="B4" s="80"/>
      <c r="C4" s="79" t="s">
        <v>154</v>
      </c>
      <c r="E4" s="81" t="s">
        <v>21</v>
      </c>
      <c r="F4" s="82"/>
      <c r="Q4" s="83" t="s">
        <v>33</v>
      </c>
      <c r="R4" s="84">
        <f>COUNTIF(P11:P19,"победитель")</f>
        <v>1</v>
      </c>
    </row>
    <row r="5" spans="1:21" s="74" customFormat="1" ht="18.75" x14ac:dyDescent="0.3">
      <c r="A5" s="79" t="s">
        <v>37</v>
      </c>
      <c r="B5" s="80"/>
      <c r="C5" s="79" t="s">
        <v>12</v>
      </c>
      <c r="E5" s="81" t="s">
        <v>22</v>
      </c>
      <c r="F5" s="82"/>
      <c r="Q5" s="83" t="s">
        <v>34</v>
      </c>
      <c r="R5" s="77">
        <v>1</v>
      </c>
    </row>
    <row r="6" spans="1:21" s="74" customFormat="1" ht="18.75" x14ac:dyDescent="0.3">
      <c r="A6" s="79" t="s">
        <v>1</v>
      </c>
      <c r="B6" s="80"/>
      <c r="C6" s="79" t="s">
        <v>41</v>
      </c>
      <c r="E6" s="82"/>
      <c r="F6" s="82"/>
      <c r="Q6" s="83" t="s">
        <v>35</v>
      </c>
      <c r="R6" s="77">
        <f>COUNTIF(P11:P19,"участник")</f>
        <v>7</v>
      </c>
    </row>
    <row r="7" spans="1:21" s="74" customFormat="1" ht="18.75" x14ac:dyDescent="0.3">
      <c r="A7" s="79" t="s">
        <v>5</v>
      </c>
      <c r="B7" s="80"/>
      <c r="C7" s="79">
        <v>5</v>
      </c>
      <c r="E7" s="82"/>
      <c r="F7" s="82"/>
      <c r="P7" s="85"/>
      <c r="Q7" s="83" t="s">
        <v>25</v>
      </c>
      <c r="R7" s="86">
        <v>0.45</v>
      </c>
    </row>
    <row r="8" spans="1:21" s="74" customFormat="1" ht="18.75" x14ac:dyDescent="0.3">
      <c r="A8" s="79" t="s">
        <v>7</v>
      </c>
      <c r="B8" s="80"/>
      <c r="C8" s="87" t="s">
        <v>155</v>
      </c>
      <c r="F8" s="82"/>
      <c r="M8" s="88"/>
      <c r="Q8" s="89" t="s">
        <v>31</v>
      </c>
      <c r="R8" s="86">
        <f>(R4+R5)/R2</f>
        <v>0.22222222222222221</v>
      </c>
    </row>
    <row r="9" spans="1:21" s="74" customFormat="1" ht="18.75" x14ac:dyDescent="0.3">
      <c r="C9" s="119" t="s">
        <v>24</v>
      </c>
      <c r="D9" s="119"/>
      <c r="E9" s="90">
        <v>112</v>
      </c>
      <c r="G9" s="83" t="s">
        <v>43</v>
      </c>
      <c r="H9" s="91">
        <v>56</v>
      </c>
      <c r="J9" s="92" t="s">
        <v>13</v>
      </c>
      <c r="K9" s="93">
        <v>59</v>
      </c>
      <c r="L9" s="94" t="str">
        <f>IF(K9*100/E9&gt;=50,"победитель","участник")</f>
        <v>победитель</v>
      </c>
      <c r="M9" s="88"/>
      <c r="P9" s="95">
        <f>R8-45%</f>
        <v>-0.2277777777777778</v>
      </c>
      <c r="Q9" s="83" t="s">
        <v>26</v>
      </c>
      <c r="R9" s="96">
        <f>IF((R2*P9)&gt;0,(R2*P9),0)</f>
        <v>0</v>
      </c>
    </row>
    <row r="10" spans="1:21" s="74" customFormat="1" ht="168.75" x14ac:dyDescent="0.3">
      <c r="A10" s="97" t="s">
        <v>6</v>
      </c>
      <c r="B10" s="98" t="s">
        <v>8</v>
      </c>
      <c r="C10" s="98" t="s">
        <v>2</v>
      </c>
      <c r="D10" s="98" t="s">
        <v>3</v>
      </c>
      <c r="E10" s="98" t="s">
        <v>4</v>
      </c>
      <c r="F10" s="98" t="s">
        <v>9</v>
      </c>
      <c r="G10" s="98" t="s">
        <v>18</v>
      </c>
      <c r="H10" s="98" t="s">
        <v>40</v>
      </c>
      <c r="I10" s="98" t="s">
        <v>39</v>
      </c>
      <c r="J10" s="98" t="s">
        <v>10</v>
      </c>
      <c r="K10" s="98" t="s">
        <v>19</v>
      </c>
      <c r="L10" s="99" t="s">
        <v>16</v>
      </c>
      <c r="M10" s="98" t="s">
        <v>20</v>
      </c>
      <c r="N10" s="98" t="s">
        <v>14</v>
      </c>
      <c r="O10" s="98" t="s">
        <v>15</v>
      </c>
      <c r="P10" s="98" t="s">
        <v>17</v>
      </c>
      <c r="Q10" s="98" t="s">
        <v>11</v>
      </c>
      <c r="R10" s="98" t="s">
        <v>38</v>
      </c>
      <c r="S10" s="100"/>
      <c r="T10" s="100"/>
      <c r="U10" s="100"/>
    </row>
    <row r="11" spans="1:21" s="112" customFormat="1" ht="12.95" customHeight="1" x14ac:dyDescent="0.2">
      <c r="A11" s="97">
        <v>23</v>
      </c>
      <c r="B11" s="101" t="s">
        <v>12</v>
      </c>
      <c r="C11" s="102" t="s">
        <v>100</v>
      </c>
      <c r="D11" s="102" t="s">
        <v>56</v>
      </c>
      <c r="E11" s="102" t="s">
        <v>61</v>
      </c>
      <c r="F11" s="103" t="s">
        <v>101</v>
      </c>
      <c r="G11" s="104" t="s">
        <v>45</v>
      </c>
      <c r="H11" s="104" t="s">
        <v>49</v>
      </c>
      <c r="I11" s="105" t="s">
        <v>49</v>
      </c>
      <c r="J11" s="105" t="s">
        <v>51</v>
      </c>
      <c r="K11" s="106" t="s">
        <v>75</v>
      </c>
      <c r="L11" s="107" t="s">
        <v>157</v>
      </c>
      <c r="M11" s="108">
        <v>59</v>
      </c>
      <c r="N11" s="109">
        <f t="shared" ref="N11:N19" si="0">IF(M11="","",M11/$E$9)</f>
        <v>0.5267857142857143</v>
      </c>
      <c r="O11" s="109">
        <f t="shared" ref="O11:O19" si="1">IF(M11="","",M11/$K$9)</f>
        <v>1</v>
      </c>
      <c r="P11" s="110" t="str">
        <f t="shared" ref="P11:P19" si="2">IF(M11="","",IF($K$9=M11,$L$9,IF(M11&gt;=$H$9,"призер","участник")))</f>
        <v>победитель</v>
      </c>
      <c r="Q11" s="105" t="s">
        <v>76</v>
      </c>
      <c r="R11" s="111" t="s">
        <v>51</v>
      </c>
    </row>
    <row r="12" spans="1:21" s="74" customFormat="1" ht="18.75" x14ac:dyDescent="0.3">
      <c r="A12" s="97">
        <v>3</v>
      </c>
      <c r="B12" s="101" t="s">
        <v>12</v>
      </c>
      <c r="C12" s="102" t="s">
        <v>77</v>
      </c>
      <c r="D12" s="102" t="s">
        <v>70</v>
      </c>
      <c r="E12" s="102" t="s">
        <v>78</v>
      </c>
      <c r="F12" s="103" t="s">
        <v>79</v>
      </c>
      <c r="G12" s="104" t="s">
        <v>45</v>
      </c>
      <c r="H12" s="104" t="s">
        <v>49</v>
      </c>
      <c r="I12" s="105" t="s">
        <v>49</v>
      </c>
      <c r="J12" s="105" t="s">
        <v>51</v>
      </c>
      <c r="K12" s="106" t="s">
        <v>75</v>
      </c>
      <c r="L12" s="107" t="s">
        <v>158</v>
      </c>
      <c r="M12" s="108">
        <v>49</v>
      </c>
      <c r="N12" s="109">
        <f t="shared" si="0"/>
        <v>0.4375</v>
      </c>
      <c r="O12" s="109">
        <f t="shared" si="1"/>
        <v>0.83050847457627119</v>
      </c>
      <c r="P12" s="110" t="s">
        <v>225</v>
      </c>
      <c r="Q12" s="105" t="s">
        <v>76</v>
      </c>
      <c r="R12" s="111" t="s">
        <v>51</v>
      </c>
    </row>
    <row r="13" spans="1:21" s="74" customFormat="1" ht="18.75" x14ac:dyDescent="0.3">
      <c r="A13" s="97">
        <v>7</v>
      </c>
      <c r="B13" s="101" t="s">
        <v>12</v>
      </c>
      <c r="C13" s="102" t="s">
        <v>84</v>
      </c>
      <c r="D13" s="102" t="s">
        <v>85</v>
      </c>
      <c r="E13" s="102" t="s">
        <v>47</v>
      </c>
      <c r="F13" s="103" t="s">
        <v>86</v>
      </c>
      <c r="G13" s="104" t="s">
        <v>45</v>
      </c>
      <c r="H13" s="104" t="s">
        <v>49</v>
      </c>
      <c r="I13" s="105" t="s">
        <v>49</v>
      </c>
      <c r="J13" s="105" t="s">
        <v>51</v>
      </c>
      <c r="K13" s="106" t="s">
        <v>75</v>
      </c>
      <c r="L13" s="107" t="s">
        <v>159</v>
      </c>
      <c r="M13" s="108">
        <v>36</v>
      </c>
      <c r="N13" s="109">
        <f t="shared" si="0"/>
        <v>0.32142857142857145</v>
      </c>
      <c r="O13" s="109">
        <f t="shared" si="1"/>
        <v>0.61016949152542377</v>
      </c>
      <c r="P13" s="110" t="str">
        <f t="shared" si="2"/>
        <v>участник</v>
      </c>
      <c r="Q13" s="105" t="s">
        <v>76</v>
      </c>
      <c r="R13" s="111" t="s">
        <v>51</v>
      </c>
    </row>
    <row r="14" spans="1:21" s="74" customFormat="1" ht="18.75" x14ac:dyDescent="0.3">
      <c r="A14" s="97">
        <v>6</v>
      </c>
      <c r="B14" s="101" t="s">
        <v>12</v>
      </c>
      <c r="C14" s="102" t="s">
        <v>80</v>
      </c>
      <c r="D14" s="102" t="s">
        <v>81</v>
      </c>
      <c r="E14" s="102" t="s">
        <v>82</v>
      </c>
      <c r="F14" s="103" t="s">
        <v>83</v>
      </c>
      <c r="G14" s="104" t="s">
        <v>45</v>
      </c>
      <c r="H14" s="104" t="s">
        <v>49</v>
      </c>
      <c r="I14" s="105" t="s">
        <v>49</v>
      </c>
      <c r="J14" s="105" t="s">
        <v>51</v>
      </c>
      <c r="K14" s="106" t="s">
        <v>75</v>
      </c>
      <c r="L14" s="107" t="s">
        <v>160</v>
      </c>
      <c r="M14" s="108">
        <v>34</v>
      </c>
      <c r="N14" s="109">
        <f t="shared" si="0"/>
        <v>0.30357142857142855</v>
      </c>
      <c r="O14" s="109">
        <f t="shared" si="1"/>
        <v>0.57627118644067798</v>
      </c>
      <c r="P14" s="110" t="str">
        <f t="shared" si="2"/>
        <v>участник</v>
      </c>
      <c r="Q14" s="105" t="s">
        <v>76</v>
      </c>
      <c r="R14" s="111" t="s">
        <v>51</v>
      </c>
    </row>
    <row r="15" spans="1:21" s="74" customFormat="1" ht="18.75" x14ac:dyDescent="0.3">
      <c r="A15" s="97">
        <v>1</v>
      </c>
      <c r="B15" s="101" t="s">
        <v>12</v>
      </c>
      <c r="C15" s="102" t="s">
        <v>71</v>
      </c>
      <c r="D15" s="102" t="s">
        <v>72</v>
      </c>
      <c r="E15" s="102" t="s">
        <v>73</v>
      </c>
      <c r="F15" s="103" t="s">
        <v>74</v>
      </c>
      <c r="G15" s="104" t="s">
        <v>45</v>
      </c>
      <c r="H15" s="104" t="s">
        <v>49</v>
      </c>
      <c r="I15" s="105" t="s">
        <v>49</v>
      </c>
      <c r="J15" s="105" t="s">
        <v>51</v>
      </c>
      <c r="K15" s="106" t="s">
        <v>75</v>
      </c>
      <c r="L15" s="107" t="s">
        <v>161</v>
      </c>
      <c r="M15" s="108">
        <v>22</v>
      </c>
      <c r="N15" s="109">
        <f t="shared" si="0"/>
        <v>0.19642857142857142</v>
      </c>
      <c r="O15" s="109">
        <f t="shared" si="1"/>
        <v>0.3728813559322034</v>
      </c>
      <c r="P15" s="110" t="str">
        <f t="shared" si="2"/>
        <v>участник</v>
      </c>
      <c r="Q15" s="105" t="s">
        <v>76</v>
      </c>
      <c r="R15" s="111" t="s">
        <v>51</v>
      </c>
    </row>
    <row r="16" spans="1:21" s="74" customFormat="1" ht="18.75" x14ac:dyDescent="0.3">
      <c r="A16" s="97">
        <v>22</v>
      </c>
      <c r="B16" s="101" t="s">
        <v>12</v>
      </c>
      <c r="C16" s="102" t="s">
        <v>98</v>
      </c>
      <c r="D16" s="102" t="s">
        <v>99</v>
      </c>
      <c r="E16" s="102" t="s">
        <v>55</v>
      </c>
      <c r="F16" s="103" t="s">
        <v>86</v>
      </c>
      <c r="G16" s="104" t="s">
        <v>45</v>
      </c>
      <c r="H16" s="104" t="s">
        <v>49</v>
      </c>
      <c r="I16" s="105" t="s">
        <v>49</v>
      </c>
      <c r="J16" s="105" t="s">
        <v>51</v>
      </c>
      <c r="K16" s="106" t="s">
        <v>75</v>
      </c>
      <c r="L16" s="107" t="s">
        <v>163</v>
      </c>
      <c r="M16" s="108">
        <v>22</v>
      </c>
      <c r="N16" s="109">
        <f t="shared" si="0"/>
        <v>0.19642857142857142</v>
      </c>
      <c r="O16" s="109">
        <f t="shared" si="1"/>
        <v>0.3728813559322034</v>
      </c>
      <c r="P16" s="110" t="str">
        <f t="shared" si="2"/>
        <v>участник</v>
      </c>
      <c r="Q16" s="105" t="s">
        <v>76</v>
      </c>
      <c r="R16" s="111" t="s">
        <v>51</v>
      </c>
    </row>
    <row r="17" spans="1:18" s="74" customFormat="1" ht="18.75" x14ac:dyDescent="0.3">
      <c r="A17" s="97">
        <v>12</v>
      </c>
      <c r="B17" s="101" t="s">
        <v>12</v>
      </c>
      <c r="C17" s="102" t="s">
        <v>92</v>
      </c>
      <c r="D17" s="102" t="s">
        <v>93</v>
      </c>
      <c r="E17" s="102" t="s">
        <v>68</v>
      </c>
      <c r="F17" s="103" t="s">
        <v>94</v>
      </c>
      <c r="G17" s="104" t="s">
        <v>45</v>
      </c>
      <c r="H17" s="104" t="s">
        <v>49</v>
      </c>
      <c r="I17" s="105" t="s">
        <v>107</v>
      </c>
      <c r="J17" s="105" t="s">
        <v>51</v>
      </c>
      <c r="K17" s="106" t="s">
        <v>88</v>
      </c>
      <c r="L17" s="107" t="s">
        <v>164</v>
      </c>
      <c r="M17" s="108">
        <v>21</v>
      </c>
      <c r="N17" s="109">
        <f t="shared" si="0"/>
        <v>0.1875</v>
      </c>
      <c r="O17" s="109">
        <f t="shared" si="1"/>
        <v>0.3559322033898305</v>
      </c>
      <c r="P17" s="110" t="str">
        <f t="shared" si="2"/>
        <v>участник</v>
      </c>
      <c r="Q17" s="105" t="s">
        <v>76</v>
      </c>
      <c r="R17" s="111" t="s">
        <v>51</v>
      </c>
    </row>
    <row r="18" spans="1:18" s="74" customFormat="1" ht="18.75" x14ac:dyDescent="0.3">
      <c r="A18" s="97">
        <v>27</v>
      </c>
      <c r="B18" s="101" t="s">
        <v>12</v>
      </c>
      <c r="C18" s="113" t="s">
        <v>102</v>
      </c>
      <c r="D18" s="113" t="s">
        <v>103</v>
      </c>
      <c r="E18" s="113" t="s">
        <v>104</v>
      </c>
      <c r="F18" s="114" t="s">
        <v>105</v>
      </c>
      <c r="G18" s="104" t="s">
        <v>45</v>
      </c>
      <c r="H18" s="104" t="s">
        <v>49</v>
      </c>
      <c r="I18" s="105" t="s">
        <v>49</v>
      </c>
      <c r="J18" s="105" t="s">
        <v>51</v>
      </c>
      <c r="K18" s="106" t="s">
        <v>88</v>
      </c>
      <c r="L18" s="107" t="s">
        <v>162</v>
      </c>
      <c r="M18" s="108">
        <v>15</v>
      </c>
      <c r="N18" s="109">
        <f t="shared" si="0"/>
        <v>0.13392857142857142</v>
      </c>
      <c r="O18" s="109">
        <f t="shared" si="1"/>
        <v>0.25423728813559321</v>
      </c>
      <c r="P18" s="110" t="str">
        <f t="shared" si="2"/>
        <v>участник</v>
      </c>
      <c r="Q18" s="105" t="s">
        <v>76</v>
      </c>
      <c r="R18" s="111" t="s">
        <v>51</v>
      </c>
    </row>
    <row r="19" spans="1:18" s="74" customFormat="1" ht="18.75" x14ac:dyDescent="0.3">
      <c r="A19" s="97">
        <v>21</v>
      </c>
      <c r="B19" s="101" t="s">
        <v>12</v>
      </c>
      <c r="C19" s="102" t="s">
        <v>96</v>
      </c>
      <c r="D19" s="102" t="s">
        <v>44</v>
      </c>
      <c r="E19" s="102" t="s">
        <v>97</v>
      </c>
      <c r="F19" s="103" t="s">
        <v>87</v>
      </c>
      <c r="G19" s="104" t="s">
        <v>45</v>
      </c>
      <c r="H19" s="104" t="s">
        <v>49</v>
      </c>
      <c r="I19" s="105" t="s">
        <v>49</v>
      </c>
      <c r="J19" s="105" t="s">
        <v>51</v>
      </c>
      <c r="K19" s="106" t="s">
        <v>88</v>
      </c>
      <c r="L19" s="107" t="s">
        <v>165</v>
      </c>
      <c r="M19" s="108">
        <v>13</v>
      </c>
      <c r="N19" s="109">
        <f t="shared" si="0"/>
        <v>0.11607142857142858</v>
      </c>
      <c r="O19" s="109">
        <f t="shared" si="1"/>
        <v>0.22033898305084745</v>
      </c>
      <c r="P19" s="110" t="str">
        <f t="shared" si="2"/>
        <v>участник</v>
      </c>
      <c r="Q19" s="105" t="s">
        <v>76</v>
      </c>
      <c r="R19" s="111" t="s">
        <v>51</v>
      </c>
    </row>
    <row r="20" spans="1:18" s="74" customFormat="1" ht="18.75" x14ac:dyDescent="0.3"/>
    <row r="21" spans="1:18" s="74" customFormat="1" ht="18.75" x14ac:dyDescent="0.3">
      <c r="B21" s="115"/>
      <c r="C21" s="116" t="s">
        <v>166</v>
      </c>
      <c r="G21" s="74" t="s">
        <v>167</v>
      </c>
    </row>
    <row r="22" spans="1:18" s="74" customFormat="1" ht="18.75" x14ac:dyDescent="0.3">
      <c r="C22" s="116"/>
    </row>
    <row r="23" spans="1:18" s="74" customFormat="1" ht="18.75" x14ac:dyDescent="0.3">
      <c r="C23" s="74" t="s">
        <v>168</v>
      </c>
    </row>
    <row r="24" spans="1:18" s="74" customFormat="1" ht="18.75" x14ac:dyDescent="0.3"/>
    <row r="25" spans="1:18" s="74" customFormat="1" ht="18.75" x14ac:dyDescent="0.3"/>
    <row r="26" spans="1:18" s="74" customFormat="1" ht="18.75" x14ac:dyDescent="0.3"/>
  </sheetData>
  <protectedRanges>
    <protectedRange sqref="N11:N19" name="Диапазон1_3_1"/>
    <protectedRange sqref="O11:O19" name="Диапазон1_1_1_1"/>
    <protectedRange sqref="P11:P19" name="Диапазон1_2_1_1_1"/>
  </protectedRanges>
  <autoFilter ref="A10:R10">
    <sortState ref="A11:R19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8" priority="3" stopIfTrue="1">
      <formula>ISBLANK(C4)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4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opLeftCell="K1" zoomScaleNormal="100" workbookViewId="0">
      <selection activeCell="T10" sqref="T1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1" ht="32.25" customHeight="1" x14ac:dyDescent="0.25">
      <c r="B2" s="11"/>
      <c r="C2" s="123" t="s">
        <v>169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f>COUNTA(M11:M12)</f>
        <v>2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5"/>
      <c r="C4" s="48" t="s">
        <v>154</v>
      </c>
      <c r="E4" s="16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48" t="s">
        <v>37</v>
      </c>
      <c r="B5" s="15"/>
      <c r="C5" s="48" t="s">
        <v>12</v>
      </c>
      <c r="E5" s="16" t="s">
        <v>22</v>
      </c>
      <c r="F5" s="17"/>
      <c r="Q5" s="18" t="s">
        <v>34</v>
      </c>
      <c r="R5" s="13">
        <v>0</v>
      </c>
    </row>
    <row r="6" spans="1:21" x14ac:dyDescent="0.25">
      <c r="A6" s="48" t="s">
        <v>1</v>
      </c>
      <c r="B6" s="15"/>
      <c r="C6" s="48" t="s">
        <v>41</v>
      </c>
      <c r="E6" s="17"/>
      <c r="F6" s="17"/>
      <c r="Q6" s="18" t="s">
        <v>35</v>
      </c>
      <c r="R6" s="13">
        <f>COUNTIF(P11:P12,"участник")</f>
        <v>2</v>
      </c>
    </row>
    <row r="7" spans="1:21" x14ac:dyDescent="0.25">
      <c r="A7" s="48" t="s">
        <v>5</v>
      </c>
      <c r="B7" s="15"/>
      <c r="C7" s="48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5"/>
      <c r="C8" s="49" t="s">
        <v>155</v>
      </c>
      <c r="F8" s="17"/>
      <c r="Q8" s="22" t="s">
        <v>31</v>
      </c>
      <c r="R8" s="21">
        <f>(R4+R5)/R2</f>
        <v>0</v>
      </c>
    </row>
    <row r="9" spans="1:21" x14ac:dyDescent="0.25">
      <c r="C9" s="122" t="s">
        <v>24</v>
      </c>
      <c r="D9" s="122"/>
      <c r="E9" s="14">
        <v>112</v>
      </c>
      <c r="G9" s="18" t="s">
        <v>43</v>
      </c>
      <c r="H9" s="54">
        <f>E9/2</f>
        <v>56</v>
      </c>
      <c r="J9" s="23" t="s">
        <v>13</v>
      </c>
      <c r="K9" s="24">
        <v>38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 t="s">
        <v>156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0" t="s">
        <v>12</v>
      </c>
      <c r="C11" s="34" t="s">
        <v>117</v>
      </c>
      <c r="D11" s="34" t="s">
        <v>174</v>
      </c>
      <c r="E11" s="34" t="s">
        <v>63</v>
      </c>
      <c r="F11" s="47" t="s">
        <v>175</v>
      </c>
      <c r="G11" s="36" t="s">
        <v>45</v>
      </c>
      <c r="H11" s="36" t="s">
        <v>49</v>
      </c>
      <c r="I11" s="66" t="s">
        <v>49</v>
      </c>
      <c r="J11" s="66" t="s">
        <v>51</v>
      </c>
      <c r="K11" s="41" t="s">
        <v>148</v>
      </c>
      <c r="L11" s="36" t="s">
        <v>180</v>
      </c>
      <c r="M11" s="41">
        <v>38</v>
      </c>
      <c r="N11" s="67">
        <f>IF(M11="", "", M11/$E$9)</f>
        <v>0.3392857142857143</v>
      </c>
      <c r="O11" s="67">
        <f>IF(M11="", "", M11/$K$9)</f>
        <v>1</v>
      </c>
      <c r="P11" s="41" t="str">
        <f>IF(M11="", "", IF($K$9=M11, $L$9, IF(M11&gt;=$H$9, "призер", "участник")))</f>
        <v>участник</v>
      </c>
      <c r="Q11" s="66" t="s">
        <v>146</v>
      </c>
      <c r="R11" s="66" t="s">
        <v>147</v>
      </c>
    </row>
    <row r="12" spans="1:21" s="32" customFormat="1" ht="12.95" customHeight="1" x14ac:dyDescent="0.2">
      <c r="A12" s="28">
        <v>2</v>
      </c>
      <c r="B12" s="50" t="s">
        <v>12</v>
      </c>
      <c r="C12" s="34" t="s">
        <v>176</v>
      </c>
      <c r="D12" s="34" t="s">
        <v>177</v>
      </c>
      <c r="E12" s="34" t="s">
        <v>178</v>
      </c>
      <c r="F12" s="35" t="s">
        <v>179</v>
      </c>
      <c r="G12" s="36" t="s">
        <v>45</v>
      </c>
      <c r="H12" s="36" t="s">
        <v>49</v>
      </c>
      <c r="I12" s="37" t="s">
        <v>49</v>
      </c>
      <c r="J12" s="66" t="s">
        <v>51</v>
      </c>
      <c r="K12" s="38" t="s">
        <v>148</v>
      </c>
      <c r="L12" s="39" t="s">
        <v>181</v>
      </c>
      <c r="M12" s="40">
        <v>22</v>
      </c>
      <c r="N12" s="31">
        <f>IF(M12="","",M12/$E$9)</f>
        <v>0.19642857142857142</v>
      </c>
      <c r="O12" s="31">
        <f>IF(M12="","",M12/$K$9)</f>
        <v>0.57894736842105265</v>
      </c>
      <c r="P12" s="41" t="str">
        <f>IF(M12="","",IF($K$9=M12,$L$9,IF(M12&gt;=$H$9,"призер","участник")))</f>
        <v>участник</v>
      </c>
      <c r="Q12" s="66" t="s">
        <v>146</v>
      </c>
      <c r="R12" s="66" t="s">
        <v>147</v>
      </c>
    </row>
    <row r="14" spans="1:21" ht="15.75" x14ac:dyDescent="0.25">
      <c r="B14" s="33"/>
      <c r="C14" s="56" t="s">
        <v>166</v>
      </c>
      <c r="D14" s="117"/>
      <c r="E14" s="117"/>
      <c r="F14" s="117"/>
      <c r="G14" s="117" t="s">
        <v>167</v>
      </c>
      <c r="H14" s="117"/>
      <c r="I14" s="117"/>
      <c r="J14" s="117"/>
    </row>
    <row r="15" spans="1:21" ht="15.75" x14ac:dyDescent="0.25">
      <c r="C15" s="56"/>
      <c r="D15" s="117"/>
      <c r="E15" s="117"/>
      <c r="F15" s="117"/>
      <c r="G15" s="117"/>
      <c r="H15" s="117"/>
      <c r="I15" s="117"/>
      <c r="J15" s="117"/>
    </row>
    <row r="16" spans="1:21" ht="15.75" x14ac:dyDescent="0.25">
      <c r="C16" s="117" t="s">
        <v>168</v>
      </c>
      <c r="D16" s="117"/>
      <c r="E16" s="117"/>
      <c r="F16" s="117"/>
      <c r="G16" s="117"/>
      <c r="H16" s="117"/>
      <c r="I16" s="117"/>
      <c r="J16" s="117"/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5" priority="3" stopIfTrue="1">
      <formula>ISBLANK(C4)</formula>
    </cfRule>
  </conditionalFormatting>
  <conditionalFormatting sqref="C8">
    <cfRule type="expression" dxfId="14" priority="2" stopIfTrue="1">
      <formula>ISBLANK(C8)</formula>
    </cfRule>
  </conditionalFormatting>
  <conditionalFormatting sqref="E9">
    <cfRule type="expression" dxfId="13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opLeftCell="K1" zoomScaleNormal="100" workbookViewId="0">
      <selection activeCell="S9" sqref="S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1" ht="32.25" customHeight="1" x14ac:dyDescent="0.25">
      <c r="B2" s="11"/>
      <c r="C2" s="123" t="s">
        <v>170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f>COUNTA(M11:M12)</f>
        <v>2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5"/>
      <c r="C4" s="48" t="s">
        <v>154</v>
      </c>
      <c r="E4" s="16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48" t="s">
        <v>37</v>
      </c>
      <c r="B5" s="15"/>
      <c r="C5" s="48" t="s">
        <v>12</v>
      </c>
      <c r="E5" s="16" t="s">
        <v>22</v>
      </c>
      <c r="F5" s="17"/>
      <c r="Q5" s="18" t="s">
        <v>34</v>
      </c>
      <c r="R5" s="13">
        <v>0</v>
      </c>
    </row>
    <row r="6" spans="1:21" x14ac:dyDescent="0.25">
      <c r="A6" s="48" t="s">
        <v>1</v>
      </c>
      <c r="B6" s="15"/>
      <c r="C6" s="48" t="s">
        <v>41</v>
      </c>
      <c r="E6" s="17"/>
      <c r="F6" s="17"/>
      <c r="Q6" s="18" t="s">
        <v>35</v>
      </c>
      <c r="R6" s="13">
        <v>2</v>
      </c>
    </row>
    <row r="7" spans="1:21" x14ac:dyDescent="0.25">
      <c r="A7" s="48" t="s">
        <v>5</v>
      </c>
      <c r="B7" s="15"/>
      <c r="C7" s="48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5"/>
      <c r="C8" s="49" t="s">
        <v>155</v>
      </c>
      <c r="F8" s="17"/>
      <c r="Q8" s="22" t="s">
        <v>31</v>
      </c>
      <c r="R8" s="21">
        <f>(R4+R5)/R2</f>
        <v>0</v>
      </c>
    </row>
    <row r="9" spans="1:21" x14ac:dyDescent="0.25">
      <c r="C9" s="122" t="s">
        <v>24</v>
      </c>
      <c r="D9" s="122"/>
      <c r="E9" s="14">
        <v>118</v>
      </c>
      <c r="G9" s="18" t="s">
        <v>43</v>
      </c>
      <c r="H9" s="55">
        <f>E9/2</f>
        <v>59</v>
      </c>
      <c r="J9" s="23" t="s">
        <v>13</v>
      </c>
      <c r="K9" s="24">
        <v>20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/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0" t="s">
        <v>12</v>
      </c>
      <c r="C11" s="57" t="s">
        <v>183</v>
      </c>
      <c r="D11" s="57" t="s">
        <v>95</v>
      </c>
      <c r="E11" s="57" t="s">
        <v>47</v>
      </c>
      <c r="F11" s="58" t="s">
        <v>184</v>
      </c>
      <c r="G11" s="59" t="s">
        <v>45</v>
      </c>
      <c r="H11" s="59" t="s">
        <v>49</v>
      </c>
      <c r="I11" s="60" t="s">
        <v>49</v>
      </c>
      <c r="J11" s="60" t="s">
        <v>51</v>
      </c>
      <c r="K11" s="61" t="s">
        <v>150</v>
      </c>
      <c r="L11" s="59" t="s">
        <v>182</v>
      </c>
      <c r="M11" s="61">
        <v>20</v>
      </c>
      <c r="N11" s="31">
        <f t="shared" ref="N11:N12" si="0">IF(M11="","",M11/$E$9)</f>
        <v>0.16949152542372881</v>
      </c>
      <c r="O11" s="31">
        <f t="shared" ref="O11:O12" si="1">IF(M11="","",M11/$K$9)</f>
        <v>1</v>
      </c>
      <c r="P11" s="41" t="s">
        <v>226</v>
      </c>
      <c r="Q11" s="60" t="s">
        <v>146</v>
      </c>
      <c r="R11" s="60" t="s">
        <v>147</v>
      </c>
    </row>
    <row r="12" spans="1:21" x14ac:dyDescent="0.25">
      <c r="A12" s="28">
        <v>3</v>
      </c>
      <c r="B12" s="50" t="s">
        <v>12</v>
      </c>
      <c r="C12" s="57" t="s">
        <v>151</v>
      </c>
      <c r="D12" s="57" t="s">
        <v>48</v>
      </c>
      <c r="E12" s="57" t="s">
        <v>152</v>
      </c>
      <c r="F12" s="58">
        <v>40528</v>
      </c>
      <c r="G12" s="59" t="s">
        <v>45</v>
      </c>
      <c r="H12" s="59" t="s">
        <v>49</v>
      </c>
      <c r="I12" s="60" t="s">
        <v>49</v>
      </c>
      <c r="J12" s="60" t="s">
        <v>51</v>
      </c>
      <c r="K12" s="61" t="s">
        <v>149</v>
      </c>
      <c r="L12" s="59" t="s">
        <v>185</v>
      </c>
      <c r="M12" s="61">
        <v>18</v>
      </c>
      <c r="N12" s="31">
        <f t="shared" si="0"/>
        <v>0.15254237288135594</v>
      </c>
      <c r="O12" s="31">
        <f t="shared" si="1"/>
        <v>0.9</v>
      </c>
      <c r="P12" s="41" t="s">
        <v>226</v>
      </c>
      <c r="Q12" s="60" t="s">
        <v>146</v>
      </c>
      <c r="R12" s="60" t="s">
        <v>147</v>
      </c>
    </row>
    <row r="14" spans="1:21" ht="15.75" x14ac:dyDescent="0.25">
      <c r="B14" s="33"/>
      <c r="C14" s="56" t="s">
        <v>166</v>
      </c>
      <c r="G14" s="10" t="s">
        <v>167</v>
      </c>
    </row>
    <row r="15" spans="1:21" ht="15.75" x14ac:dyDescent="0.25">
      <c r="C15" s="56"/>
    </row>
    <row r="16" spans="1:21" x14ac:dyDescent="0.25">
      <c r="C16" s="10" t="s">
        <v>168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2" priority="3" stopIfTrue="1">
      <formula>ISBLANK(C4)</formula>
    </cfRule>
  </conditionalFormatting>
  <conditionalFormatting sqref="C8">
    <cfRule type="expression" dxfId="11" priority="2" stopIfTrue="1">
      <formula>ISBLANK(C8)</formula>
    </cfRule>
  </conditionalFormatting>
  <conditionalFormatting sqref="E9">
    <cfRule type="expression" dxfId="10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opLeftCell="J2" zoomScaleNormal="100" workbookViewId="0">
      <selection activeCell="U26" sqref="U2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1" ht="32.25" customHeight="1" x14ac:dyDescent="0.25">
      <c r="B2" s="11"/>
      <c r="C2" s="123" t="s">
        <v>171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f>COUNTA(M11:M27)</f>
        <v>17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5"/>
      <c r="C4" s="48" t="s">
        <v>154</v>
      </c>
      <c r="E4" s="16" t="s">
        <v>21</v>
      </c>
      <c r="F4" s="17"/>
      <c r="K4" s="10" t="s">
        <v>128</v>
      </c>
      <c r="Q4" s="18" t="s">
        <v>33</v>
      </c>
      <c r="R4" s="19">
        <f>COUNTIF(P11:P27,"победитель")</f>
        <v>1</v>
      </c>
    </row>
    <row r="5" spans="1:21" x14ac:dyDescent="0.25">
      <c r="A5" s="48" t="s">
        <v>37</v>
      </c>
      <c r="B5" s="15"/>
      <c r="C5" s="48" t="s">
        <v>12</v>
      </c>
      <c r="E5" s="16" t="s">
        <v>22</v>
      </c>
      <c r="F5" s="17"/>
      <c r="Q5" s="18" t="s">
        <v>34</v>
      </c>
      <c r="R5" s="13">
        <v>2</v>
      </c>
    </row>
    <row r="6" spans="1:21" x14ac:dyDescent="0.25">
      <c r="A6" s="48" t="s">
        <v>1</v>
      </c>
      <c r="B6" s="15"/>
      <c r="C6" s="48" t="s">
        <v>41</v>
      </c>
      <c r="E6" s="17"/>
      <c r="F6" s="17"/>
      <c r="Q6" s="18" t="s">
        <v>35</v>
      </c>
      <c r="R6" s="13">
        <f>COUNTIF(P11:P27,"участник")</f>
        <v>14</v>
      </c>
    </row>
    <row r="7" spans="1:21" x14ac:dyDescent="0.25">
      <c r="A7" s="48" t="s">
        <v>5</v>
      </c>
      <c r="B7" s="15"/>
      <c r="C7" s="48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5"/>
      <c r="C8" s="49" t="s">
        <v>172</v>
      </c>
      <c r="F8" s="17"/>
      <c r="Q8" s="22" t="s">
        <v>31</v>
      </c>
      <c r="R8" s="21">
        <f>(R4+R5)/R2</f>
        <v>0.17647058823529413</v>
      </c>
    </row>
    <row r="9" spans="1:21" x14ac:dyDescent="0.25">
      <c r="C9" s="122" t="s">
        <v>24</v>
      </c>
      <c r="D9" s="122"/>
      <c r="E9" s="14">
        <v>210</v>
      </c>
      <c r="G9" s="18" t="s">
        <v>43</v>
      </c>
      <c r="H9" s="54">
        <v>105</v>
      </c>
      <c r="J9" s="23" t="s">
        <v>13</v>
      </c>
      <c r="K9" s="24">
        <v>68</v>
      </c>
      <c r="L9" s="25" t="str">
        <f>IF(K9*100/E9&gt;=50,"победитель","участник")</f>
        <v>участник</v>
      </c>
      <c r="P9" s="26">
        <f>R8-45%</f>
        <v>-0.27352941176470591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0" t="s">
        <v>12</v>
      </c>
      <c r="C11" s="34" t="s">
        <v>110</v>
      </c>
      <c r="D11" s="34" t="s">
        <v>90</v>
      </c>
      <c r="E11" s="34" t="s">
        <v>55</v>
      </c>
      <c r="F11" s="35">
        <v>40327</v>
      </c>
      <c r="G11" s="36" t="s">
        <v>45</v>
      </c>
      <c r="H11" s="36" t="s">
        <v>49</v>
      </c>
      <c r="I11" s="37" t="s">
        <v>49</v>
      </c>
      <c r="J11" s="37" t="s">
        <v>51</v>
      </c>
      <c r="K11" s="38" t="s">
        <v>109</v>
      </c>
      <c r="L11" s="39" t="s">
        <v>219</v>
      </c>
      <c r="M11" s="40">
        <v>68</v>
      </c>
      <c r="N11" s="31">
        <f t="shared" ref="N11:N27" si="0">IF(M11="","",M11/$E$9)</f>
        <v>0.32380952380952382</v>
      </c>
      <c r="O11" s="31">
        <f t="shared" ref="O11:O27" si="1">IF(M11="","",M11/$K$9)</f>
        <v>1</v>
      </c>
      <c r="P11" s="41" t="s">
        <v>224</v>
      </c>
      <c r="Q11" s="37" t="s">
        <v>76</v>
      </c>
      <c r="R11" s="43" t="s">
        <v>51</v>
      </c>
    </row>
    <row r="12" spans="1:21" s="32" customFormat="1" ht="12.95" customHeight="1" x14ac:dyDescent="0.2">
      <c r="A12" s="28">
        <v>2</v>
      </c>
      <c r="B12" s="50" t="s">
        <v>12</v>
      </c>
      <c r="C12" s="34" t="s">
        <v>200</v>
      </c>
      <c r="D12" s="34" t="s">
        <v>53</v>
      </c>
      <c r="E12" s="34" t="s">
        <v>201</v>
      </c>
      <c r="F12" s="35" t="s">
        <v>202</v>
      </c>
      <c r="G12" s="36" t="s">
        <v>45</v>
      </c>
      <c r="H12" s="36" t="s">
        <v>49</v>
      </c>
      <c r="I12" s="37" t="s">
        <v>49</v>
      </c>
      <c r="J12" s="37" t="s">
        <v>51</v>
      </c>
      <c r="K12" s="38" t="s">
        <v>114</v>
      </c>
      <c r="L12" s="39" t="s">
        <v>212</v>
      </c>
      <c r="M12" s="40">
        <v>56</v>
      </c>
      <c r="N12" s="31">
        <f t="shared" si="0"/>
        <v>0.26666666666666666</v>
      </c>
      <c r="O12" s="31">
        <f t="shared" si="1"/>
        <v>0.82352941176470584</v>
      </c>
      <c r="P12" s="41" t="s">
        <v>225</v>
      </c>
      <c r="Q12" s="37" t="s">
        <v>76</v>
      </c>
      <c r="R12" s="43" t="s">
        <v>51</v>
      </c>
    </row>
    <row r="13" spans="1:21" x14ac:dyDescent="0.25">
      <c r="A13" s="28">
        <v>3</v>
      </c>
      <c r="B13" s="50" t="s">
        <v>12</v>
      </c>
      <c r="C13" s="34" t="s">
        <v>125</v>
      </c>
      <c r="D13" s="34" t="s">
        <v>126</v>
      </c>
      <c r="E13" s="34" t="s">
        <v>127</v>
      </c>
      <c r="F13" s="35">
        <v>40442</v>
      </c>
      <c r="G13" s="36" t="s">
        <v>45</v>
      </c>
      <c r="H13" s="36" t="s">
        <v>49</v>
      </c>
      <c r="I13" s="37" t="s">
        <v>49</v>
      </c>
      <c r="J13" s="37" t="s">
        <v>51</v>
      </c>
      <c r="K13" s="38" t="s">
        <v>109</v>
      </c>
      <c r="L13" s="39" t="s">
        <v>218</v>
      </c>
      <c r="M13" s="40">
        <v>56</v>
      </c>
      <c r="N13" s="31">
        <f t="shared" si="0"/>
        <v>0.26666666666666666</v>
      </c>
      <c r="O13" s="31">
        <f t="shared" si="1"/>
        <v>0.82352941176470584</v>
      </c>
      <c r="P13" s="41" t="s">
        <v>225</v>
      </c>
      <c r="Q13" s="37" t="s">
        <v>76</v>
      </c>
      <c r="R13" s="43" t="s">
        <v>51</v>
      </c>
    </row>
    <row r="14" spans="1:21" x14ac:dyDescent="0.25">
      <c r="A14" s="28">
        <v>4</v>
      </c>
      <c r="B14" s="50" t="s">
        <v>12</v>
      </c>
      <c r="C14" s="34" t="s">
        <v>190</v>
      </c>
      <c r="D14" s="34" t="s">
        <v>191</v>
      </c>
      <c r="E14" s="34" t="s">
        <v>50</v>
      </c>
      <c r="F14" s="35" t="s">
        <v>192</v>
      </c>
      <c r="G14" s="36" t="s">
        <v>45</v>
      </c>
      <c r="H14" s="36" t="s">
        <v>49</v>
      </c>
      <c r="I14" s="37" t="s">
        <v>49</v>
      </c>
      <c r="J14" s="37" t="s">
        <v>51</v>
      </c>
      <c r="K14" s="38" t="s">
        <v>109</v>
      </c>
      <c r="L14" s="39" t="s">
        <v>207</v>
      </c>
      <c r="M14" s="40">
        <v>42</v>
      </c>
      <c r="N14" s="31">
        <f t="shared" si="0"/>
        <v>0.2</v>
      </c>
      <c r="O14" s="31">
        <f t="shared" si="1"/>
        <v>0.61764705882352944</v>
      </c>
      <c r="P14" s="41" t="s">
        <v>226</v>
      </c>
      <c r="Q14" s="37" t="s">
        <v>76</v>
      </c>
      <c r="R14" s="43" t="s">
        <v>51</v>
      </c>
    </row>
    <row r="15" spans="1:21" x14ac:dyDescent="0.25">
      <c r="A15" s="28">
        <v>5</v>
      </c>
      <c r="B15" s="50" t="s">
        <v>12</v>
      </c>
      <c r="C15" s="34" t="s">
        <v>136</v>
      </c>
      <c r="D15" s="34" t="s">
        <v>137</v>
      </c>
      <c r="E15" s="34" t="s">
        <v>138</v>
      </c>
      <c r="F15" s="35">
        <v>40476</v>
      </c>
      <c r="G15" s="36" t="s">
        <v>45</v>
      </c>
      <c r="H15" s="36" t="s">
        <v>49</v>
      </c>
      <c r="I15" s="37" t="s">
        <v>49</v>
      </c>
      <c r="J15" s="37" t="s">
        <v>51</v>
      </c>
      <c r="K15" s="38" t="s">
        <v>114</v>
      </c>
      <c r="L15" s="39" t="s">
        <v>206</v>
      </c>
      <c r="M15" s="40">
        <v>33</v>
      </c>
      <c r="N15" s="31">
        <f t="shared" si="0"/>
        <v>0.15714285714285714</v>
      </c>
      <c r="O15" s="31">
        <f t="shared" si="1"/>
        <v>0.48529411764705882</v>
      </c>
      <c r="P15" s="41" t="s">
        <v>226</v>
      </c>
      <c r="Q15" s="37" t="s">
        <v>76</v>
      </c>
      <c r="R15" s="43" t="s">
        <v>51</v>
      </c>
    </row>
    <row r="16" spans="1:21" x14ac:dyDescent="0.25">
      <c r="A16" s="28">
        <v>6</v>
      </c>
      <c r="B16" s="50" t="s">
        <v>12</v>
      </c>
      <c r="C16" s="34" t="s">
        <v>89</v>
      </c>
      <c r="D16" s="34" t="s">
        <v>108</v>
      </c>
      <c r="E16" s="34" t="s">
        <v>91</v>
      </c>
      <c r="F16" s="35">
        <v>40254</v>
      </c>
      <c r="G16" s="36" t="s">
        <v>45</v>
      </c>
      <c r="H16" s="36" t="s">
        <v>49</v>
      </c>
      <c r="I16" s="37" t="s">
        <v>49</v>
      </c>
      <c r="J16" s="37" t="s">
        <v>51</v>
      </c>
      <c r="K16" s="38" t="s">
        <v>109</v>
      </c>
      <c r="L16" s="39" t="s">
        <v>205</v>
      </c>
      <c r="M16" s="40">
        <v>28</v>
      </c>
      <c r="N16" s="31">
        <f t="shared" si="0"/>
        <v>0.13333333333333333</v>
      </c>
      <c r="O16" s="31">
        <f t="shared" si="1"/>
        <v>0.41176470588235292</v>
      </c>
      <c r="P16" s="41" t="s">
        <v>226</v>
      </c>
      <c r="Q16" s="37" t="s">
        <v>76</v>
      </c>
      <c r="R16" s="43" t="s">
        <v>51</v>
      </c>
    </row>
    <row r="17" spans="1:18" x14ac:dyDescent="0.25">
      <c r="A17" s="28">
        <v>7</v>
      </c>
      <c r="B17" s="50" t="s">
        <v>12</v>
      </c>
      <c r="C17" s="34" t="s">
        <v>131</v>
      </c>
      <c r="D17" s="34" t="s">
        <v>132</v>
      </c>
      <c r="E17" s="34" t="s">
        <v>133</v>
      </c>
      <c r="F17" s="35">
        <v>40201</v>
      </c>
      <c r="G17" s="36" t="s">
        <v>45</v>
      </c>
      <c r="H17" s="36" t="s">
        <v>49</v>
      </c>
      <c r="I17" s="37" t="s">
        <v>49</v>
      </c>
      <c r="J17" s="37" t="s">
        <v>51</v>
      </c>
      <c r="K17" s="38" t="s">
        <v>114</v>
      </c>
      <c r="L17" s="39" t="s">
        <v>213</v>
      </c>
      <c r="M17" s="40">
        <v>24</v>
      </c>
      <c r="N17" s="31">
        <f t="shared" si="0"/>
        <v>0.11428571428571428</v>
      </c>
      <c r="O17" s="31">
        <f t="shared" si="1"/>
        <v>0.35294117647058826</v>
      </c>
      <c r="P17" s="41" t="s">
        <v>226</v>
      </c>
      <c r="Q17" s="37" t="s">
        <v>76</v>
      </c>
      <c r="R17" s="43" t="s">
        <v>51</v>
      </c>
    </row>
    <row r="18" spans="1:18" x14ac:dyDescent="0.25">
      <c r="A18" s="28">
        <v>8</v>
      </c>
      <c r="B18" s="50" t="s">
        <v>12</v>
      </c>
      <c r="C18" s="34" t="s">
        <v>129</v>
      </c>
      <c r="D18" s="34" t="s">
        <v>130</v>
      </c>
      <c r="E18" s="34" t="s">
        <v>50</v>
      </c>
      <c r="F18" s="35">
        <v>40444</v>
      </c>
      <c r="G18" s="36" t="s">
        <v>45</v>
      </c>
      <c r="H18" s="36" t="s">
        <v>49</v>
      </c>
      <c r="I18" s="37" t="s">
        <v>49</v>
      </c>
      <c r="J18" s="37" t="s">
        <v>51</v>
      </c>
      <c r="K18" s="38" t="s">
        <v>114</v>
      </c>
      <c r="L18" s="39" t="s">
        <v>210</v>
      </c>
      <c r="M18" s="40">
        <v>19</v>
      </c>
      <c r="N18" s="31">
        <f t="shared" si="0"/>
        <v>9.0476190476190474E-2</v>
      </c>
      <c r="O18" s="31">
        <f t="shared" si="1"/>
        <v>0.27941176470588236</v>
      </c>
      <c r="P18" s="41" t="s">
        <v>226</v>
      </c>
      <c r="Q18" s="37" t="s">
        <v>76</v>
      </c>
      <c r="R18" s="43" t="s">
        <v>51</v>
      </c>
    </row>
    <row r="19" spans="1:18" x14ac:dyDescent="0.25">
      <c r="A19" s="28">
        <v>9</v>
      </c>
      <c r="B19" s="50" t="s">
        <v>12</v>
      </c>
      <c r="C19" s="34" t="s">
        <v>186</v>
      </c>
      <c r="D19" s="34" t="s">
        <v>187</v>
      </c>
      <c r="E19" s="34" t="s">
        <v>188</v>
      </c>
      <c r="F19" s="35" t="s">
        <v>189</v>
      </c>
      <c r="G19" s="36" t="s">
        <v>45</v>
      </c>
      <c r="H19" s="36" t="s">
        <v>49</v>
      </c>
      <c r="I19" s="37" t="s">
        <v>49</v>
      </c>
      <c r="J19" s="37" t="s">
        <v>51</v>
      </c>
      <c r="K19" s="38" t="s">
        <v>114</v>
      </c>
      <c r="L19" s="39" t="s">
        <v>203</v>
      </c>
      <c r="M19" s="40">
        <v>18</v>
      </c>
      <c r="N19" s="31">
        <f t="shared" si="0"/>
        <v>8.5714285714285715E-2</v>
      </c>
      <c r="O19" s="31">
        <f t="shared" si="1"/>
        <v>0.26470588235294118</v>
      </c>
      <c r="P19" s="41" t="s">
        <v>226</v>
      </c>
      <c r="Q19" s="37" t="s">
        <v>76</v>
      </c>
      <c r="R19" s="43" t="s">
        <v>51</v>
      </c>
    </row>
    <row r="20" spans="1:18" x14ac:dyDescent="0.25">
      <c r="A20" s="28">
        <v>10</v>
      </c>
      <c r="B20" s="50" t="s">
        <v>12</v>
      </c>
      <c r="C20" s="34" t="s">
        <v>118</v>
      </c>
      <c r="D20" s="34" t="s">
        <v>119</v>
      </c>
      <c r="E20" s="34" t="s">
        <v>120</v>
      </c>
      <c r="F20" s="35">
        <v>40195</v>
      </c>
      <c r="G20" s="36" t="s">
        <v>45</v>
      </c>
      <c r="H20" s="36" t="s">
        <v>49</v>
      </c>
      <c r="I20" s="37" t="s">
        <v>49</v>
      </c>
      <c r="J20" s="37" t="s">
        <v>51</v>
      </c>
      <c r="K20" s="38" t="s">
        <v>114</v>
      </c>
      <c r="L20" s="39" t="s">
        <v>211</v>
      </c>
      <c r="M20" s="40">
        <v>16</v>
      </c>
      <c r="N20" s="31">
        <f t="shared" si="0"/>
        <v>7.6190476190476197E-2</v>
      </c>
      <c r="O20" s="31">
        <f t="shared" si="1"/>
        <v>0.23529411764705882</v>
      </c>
      <c r="P20" s="41" t="s">
        <v>226</v>
      </c>
      <c r="Q20" s="37" t="s">
        <v>76</v>
      </c>
      <c r="R20" s="43" t="s">
        <v>51</v>
      </c>
    </row>
    <row r="21" spans="1:18" x14ac:dyDescent="0.25">
      <c r="A21" s="28">
        <v>11</v>
      </c>
      <c r="B21" s="50" t="s">
        <v>12</v>
      </c>
      <c r="C21" s="34" t="s">
        <v>121</v>
      </c>
      <c r="D21" s="34" t="s">
        <v>119</v>
      </c>
      <c r="E21" s="34" t="s">
        <v>69</v>
      </c>
      <c r="F21" s="35">
        <v>40348</v>
      </c>
      <c r="G21" s="36" t="s">
        <v>45</v>
      </c>
      <c r="H21" s="36" t="s">
        <v>49</v>
      </c>
      <c r="I21" s="37" t="s">
        <v>49</v>
      </c>
      <c r="J21" s="37" t="s">
        <v>51</v>
      </c>
      <c r="K21" s="38" t="s">
        <v>114</v>
      </c>
      <c r="L21" s="39" t="s">
        <v>204</v>
      </c>
      <c r="M21" s="40">
        <v>15</v>
      </c>
      <c r="N21" s="31">
        <f t="shared" si="0"/>
        <v>7.1428571428571425E-2</v>
      </c>
      <c r="O21" s="31">
        <f t="shared" si="1"/>
        <v>0.22058823529411764</v>
      </c>
      <c r="P21" s="41" t="s">
        <v>226</v>
      </c>
      <c r="Q21" s="37" t="s">
        <v>76</v>
      </c>
      <c r="R21" s="43" t="s">
        <v>51</v>
      </c>
    </row>
    <row r="22" spans="1:18" x14ac:dyDescent="0.25">
      <c r="A22" s="28">
        <v>12</v>
      </c>
      <c r="B22" s="50" t="s">
        <v>12</v>
      </c>
      <c r="C22" s="34" t="s">
        <v>193</v>
      </c>
      <c r="D22" s="34" t="s">
        <v>194</v>
      </c>
      <c r="E22" s="34" t="s">
        <v>195</v>
      </c>
      <c r="F22" s="35" t="s">
        <v>196</v>
      </c>
      <c r="G22" s="36" t="s">
        <v>45</v>
      </c>
      <c r="H22" s="36" t="s">
        <v>49</v>
      </c>
      <c r="I22" s="37" t="s">
        <v>49</v>
      </c>
      <c r="J22" s="37" t="s">
        <v>51</v>
      </c>
      <c r="K22" s="38" t="s">
        <v>114</v>
      </c>
      <c r="L22" s="39" t="s">
        <v>217</v>
      </c>
      <c r="M22" s="40">
        <v>15</v>
      </c>
      <c r="N22" s="31">
        <f t="shared" si="0"/>
        <v>7.1428571428571425E-2</v>
      </c>
      <c r="O22" s="31">
        <f t="shared" si="1"/>
        <v>0.22058823529411764</v>
      </c>
      <c r="P22" s="41" t="s">
        <v>226</v>
      </c>
      <c r="Q22" s="37" t="s">
        <v>76</v>
      </c>
      <c r="R22" s="43" t="s">
        <v>51</v>
      </c>
    </row>
    <row r="23" spans="1:18" x14ac:dyDescent="0.25">
      <c r="A23" s="28">
        <v>13</v>
      </c>
      <c r="B23" s="50" t="s">
        <v>12</v>
      </c>
      <c r="C23" s="34" t="s">
        <v>134</v>
      </c>
      <c r="D23" s="34" t="s">
        <v>60</v>
      </c>
      <c r="E23" s="34" t="s">
        <v>135</v>
      </c>
      <c r="F23" s="35">
        <v>40437</v>
      </c>
      <c r="G23" s="36" t="s">
        <v>45</v>
      </c>
      <c r="H23" s="36" t="s">
        <v>49</v>
      </c>
      <c r="I23" s="37" t="s">
        <v>49</v>
      </c>
      <c r="J23" s="37" t="s">
        <v>51</v>
      </c>
      <c r="K23" s="38" t="s">
        <v>109</v>
      </c>
      <c r="L23" s="39" t="s">
        <v>215</v>
      </c>
      <c r="M23" s="40">
        <v>13</v>
      </c>
      <c r="N23" s="31">
        <f t="shared" si="0"/>
        <v>6.1904761904761907E-2</v>
      </c>
      <c r="O23" s="31">
        <f t="shared" si="1"/>
        <v>0.19117647058823528</v>
      </c>
      <c r="P23" s="41" t="s">
        <v>226</v>
      </c>
      <c r="Q23" s="37" t="s">
        <v>76</v>
      </c>
      <c r="R23" s="43" t="s">
        <v>51</v>
      </c>
    </row>
    <row r="24" spans="1:18" x14ac:dyDescent="0.25">
      <c r="A24" s="28">
        <v>14</v>
      </c>
      <c r="B24" s="50" t="s">
        <v>12</v>
      </c>
      <c r="C24" s="34" t="s">
        <v>199</v>
      </c>
      <c r="D24" s="34" t="s">
        <v>197</v>
      </c>
      <c r="E24" s="34" t="s">
        <v>106</v>
      </c>
      <c r="F24" s="35" t="s">
        <v>198</v>
      </c>
      <c r="G24" s="36" t="s">
        <v>45</v>
      </c>
      <c r="H24" s="36" t="s">
        <v>49</v>
      </c>
      <c r="I24" s="37" t="s">
        <v>107</v>
      </c>
      <c r="J24" s="37" t="s">
        <v>51</v>
      </c>
      <c r="K24" s="38" t="s">
        <v>114</v>
      </c>
      <c r="L24" s="39" t="s">
        <v>208</v>
      </c>
      <c r="M24" s="40">
        <v>10</v>
      </c>
      <c r="N24" s="31">
        <f t="shared" si="0"/>
        <v>4.7619047619047616E-2</v>
      </c>
      <c r="O24" s="31">
        <f t="shared" si="1"/>
        <v>0.14705882352941177</v>
      </c>
      <c r="P24" s="41" t="s">
        <v>226</v>
      </c>
      <c r="Q24" s="37" t="s">
        <v>76</v>
      </c>
      <c r="R24" s="43" t="s">
        <v>51</v>
      </c>
    </row>
    <row r="25" spans="1:18" x14ac:dyDescent="0.25">
      <c r="A25" s="28">
        <v>15</v>
      </c>
      <c r="B25" s="50" t="s">
        <v>12</v>
      </c>
      <c r="C25" s="34" t="s">
        <v>111</v>
      </c>
      <c r="D25" s="34" t="s">
        <v>112</v>
      </c>
      <c r="E25" s="34" t="s">
        <v>113</v>
      </c>
      <c r="F25" s="44">
        <v>40124</v>
      </c>
      <c r="G25" s="36" t="s">
        <v>45</v>
      </c>
      <c r="H25" s="36" t="s">
        <v>49</v>
      </c>
      <c r="I25" s="37" t="s">
        <v>49</v>
      </c>
      <c r="J25" s="37" t="s">
        <v>51</v>
      </c>
      <c r="K25" s="45" t="s">
        <v>114</v>
      </c>
      <c r="L25" s="39" t="s">
        <v>214</v>
      </c>
      <c r="M25" s="40">
        <v>7</v>
      </c>
      <c r="N25" s="31">
        <f t="shared" si="0"/>
        <v>3.3333333333333333E-2</v>
      </c>
      <c r="O25" s="31">
        <f t="shared" si="1"/>
        <v>0.10294117647058823</v>
      </c>
      <c r="P25" s="41" t="s">
        <v>226</v>
      </c>
      <c r="Q25" s="37" t="s">
        <v>76</v>
      </c>
      <c r="R25" s="43" t="s">
        <v>51</v>
      </c>
    </row>
    <row r="26" spans="1:18" x14ac:dyDescent="0.25">
      <c r="A26" s="28">
        <v>16</v>
      </c>
      <c r="B26" s="50" t="s">
        <v>12</v>
      </c>
      <c r="C26" s="34" t="s">
        <v>115</v>
      </c>
      <c r="D26" s="34" t="s">
        <v>54</v>
      </c>
      <c r="E26" s="34" t="s">
        <v>116</v>
      </c>
      <c r="F26" s="35">
        <v>40445</v>
      </c>
      <c r="G26" s="36" t="s">
        <v>45</v>
      </c>
      <c r="H26" s="36" t="s">
        <v>49</v>
      </c>
      <c r="I26" s="37" t="s">
        <v>49</v>
      </c>
      <c r="J26" s="37" t="s">
        <v>51</v>
      </c>
      <c r="K26" s="38" t="s">
        <v>109</v>
      </c>
      <c r="L26" s="39" t="s">
        <v>216</v>
      </c>
      <c r="M26" s="40">
        <v>7</v>
      </c>
      <c r="N26" s="31">
        <f t="shared" si="0"/>
        <v>3.3333333333333333E-2</v>
      </c>
      <c r="O26" s="31">
        <f t="shared" si="1"/>
        <v>0.10294117647058823</v>
      </c>
      <c r="P26" s="41" t="s">
        <v>226</v>
      </c>
      <c r="Q26" s="37" t="s">
        <v>76</v>
      </c>
      <c r="R26" s="43" t="s">
        <v>51</v>
      </c>
    </row>
    <row r="27" spans="1:18" x14ac:dyDescent="0.25">
      <c r="A27" s="28">
        <v>17</v>
      </c>
      <c r="B27" s="50" t="s">
        <v>12</v>
      </c>
      <c r="C27" s="34" t="s">
        <v>122</v>
      </c>
      <c r="D27" s="34" t="s">
        <v>123</v>
      </c>
      <c r="E27" s="34" t="s">
        <v>124</v>
      </c>
      <c r="F27" s="35">
        <v>40343</v>
      </c>
      <c r="G27" s="36" t="s">
        <v>45</v>
      </c>
      <c r="H27" s="36" t="s">
        <v>49</v>
      </c>
      <c r="I27" s="37" t="s">
        <v>49</v>
      </c>
      <c r="J27" s="37" t="s">
        <v>51</v>
      </c>
      <c r="K27" s="38" t="s">
        <v>114</v>
      </c>
      <c r="L27" s="39" t="s">
        <v>209</v>
      </c>
      <c r="M27" s="40">
        <v>5</v>
      </c>
      <c r="N27" s="31">
        <f t="shared" si="0"/>
        <v>2.3809523809523808E-2</v>
      </c>
      <c r="O27" s="31">
        <f t="shared" si="1"/>
        <v>7.3529411764705885E-2</v>
      </c>
      <c r="P27" s="41" t="s">
        <v>226</v>
      </c>
      <c r="Q27" s="37" t="s">
        <v>76</v>
      </c>
      <c r="R27" s="43" t="s">
        <v>51</v>
      </c>
    </row>
    <row r="29" spans="1:18" ht="15.75" x14ac:dyDescent="0.25">
      <c r="B29" s="33"/>
      <c r="C29" s="56" t="s">
        <v>166</v>
      </c>
      <c r="G29" s="10" t="s">
        <v>167</v>
      </c>
    </row>
    <row r="30" spans="1:18" ht="15.75" x14ac:dyDescent="0.25">
      <c r="C30" s="56"/>
    </row>
    <row r="31" spans="1:18" x14ac:dyDescent="0.25">
      <c r="C31" s="10" t="s">
        <v>168</v>
      </c>
    </row>
  </sheetData>
  <protectedRanges>
    <protectedRange sqref="N11:N27" name="Диапазон1_3_1"/>
    <protectedRange sqref="O11:O27" name="Диапазон1_1_1_1"/>
    <protectedRange sqref="P11:P27" name="Диапазон1_2_1_1_1"/>
  </protectedRanges>
  <autoFilter ref="A10:R10">
    <sortState ref="A11:R27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9" priority="3" stopIfTrue="1">
      <formula>ISBLANK(C4)</formula>
    </cfRule>
  </conditionalFormatting>
  <conditionalFormatting sqref="C8">
    <cfRule type="expression" dxfId="8" priority="2" stopIfTrue="1">
      <formula>ISBLANK(C8)</formula>
    </cfRule>
  </conditionalFormatting>
  <conditionalFormatting sqref="E9">
    <cfRule type="expression" dxfId="7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opLeftCell="K7" zoomScaleNormal="100" workbookViewId="0">
      <selection activeCell="Q17" sqref="Q1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1" ht="32.25" customHeight="1" x14ac:dyDescent="0.25">
      <c r="B2" s="11"/>
      <c r="C2" s="123" t="s">
        <v>173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f>COUNTA(M11:M14)</f>
        <v>4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5"/>
      <c r="C4" s="48" t="s">
        <v>154</v>
      </c>
      <c r="E4" s="16" t="s">
        <v>21</v>
      </c>
      <c r="F4" s="17"/>
      <c r="Q4" s="18" t="s">
        <v>33</v>
      </c>
      <c r="R4" s="19">
        <f>COUNTIF(P11:P14,"победитель")</f>
        <v>0</v>
      </c>
    </row>
    <row r="5" spans="1:21" x14ac:dyDescent="0.25">
      <c r="A5" s="48" t="s">
        <v>37</v>
      </c>
      <c r="B5" s="15"/>
      <c r="C5" s="48" t="s">
        <v>12</v>
      </c>
      <c r="E5" s="16" t="s">
        <v>22</v>
      </c>
      <c r="F5" s="17"/>
      <c r="Q5" s="18" t="s">
        <v>34</v>
      </c>
      <c r="R5" s="13"/>
    </row>
    <row r="6" spans="1:21" x14ac:dyDescent="0.25">
      <c r="A6" s="48" t="s">
        <v>1</v>
      </c>
      <c r="B6" s="15"/>
      <c r="C6" s="48" t="s">
        <v>41</v>
      </c>
      <c r="E6" s="17"/>
      <c r="F6" s="17"/>
      <c r="Q6" s="18" t="s">
        <v>35</v>
      </c>
      <c r="R6" s="13">
        <v>4</v>
      </c>
    </row>
    <row r="7" spans="1:21" x14ac:dyDescent="0.25">
      <c r="A7" s="48" t="s">
        <v>5</v>
      </c>
      <c r="B7" s="15"/>
      <c r="C7" s="48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5"/>
      <c r="C8" s="49" t="s">
        <v>155</v>
      </c>
      <c r="F8" s="17"/>
      <c r="Q8" s="22" t="s">
        <v>31</v>
      </c>
      <c r="R8" s="21">
        <f>(R4+R5)/R2</f>
        <v>0</v>
      </c>
    </row>
    <row r="9" spans="1:21" x14ac:dyDescent="0.25">
      <c r="C9" s="122" t="s">
        <v>24</v>
      </c>
      <c r="D9" s="122"/>
      <c r="E9" s="14">
        <v>135</v>
      </c>
      <c r="G9" s="18" t="s">
        <v>43</v>
      </c>
      <c r="H9" s="54">
        <v>67.5</v>
      </c>
      <c r="J9" s="23" t="s">
        <v>13</v>
      </c>
      <c r="K9" s="24">
        <v>34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0" t="s">
        <v>12</v>
      </c>
      <c r="C11" s="34" t="s">
        <v>57</v>
      </c>
      <c r="D11" s="34" t="s">
        <v>58</v>
      </c>
      <c r="E11" s="34" t="s">
        <v>59</v>
      </c>
      <c r="F11" s="35">
        <v>40158</v>
      </c>
      <c r="G11" s="36" t="s">
        <v>45</v>
      </c>
      <c r="H11" s="36" t="s">
        <v>49</v>
      </c>
      <c r="I11" s="36" t="s">
        <v>49</v>
      </c>
      <c r="J11" s="37" t="s">
        <v>51</v>
      </c>
      <c r="K11" s="38">
        <v>10</v>
      </c>
      <c r="L11" s="39" t="s">
        <v>221</v>
      </c>
      <c r="M11" s="40">
        <v>34</v>
      </c>
      <c r="N11" s="31">
        <v>0.25</v>
      </c>
      <c r="O11" s="31">
        <v>1</v>
      </c>
      <c r="P11" s="41" t="s">
        <v>226</v>
      </c>
      <c r="Q11" s="37" t="s">
        <v>52</v>
      </c>
      <c r="R11" s="37" t="s">
        <v>51</v>
      </c>
    </row>
    <row r="12" spans="1:21" s="32" customFormat="1" ht="12.95" customHeight="1" x14ac:dyDescent="0.2">
      <c r="A12" s="28">
        <v>9</v>
      </c>
      <c r="B12" s="50" t="s">
        <v>12</v>
      </c>
      <c r="C12" s="34" t="s">
        <v>66</v>
      </c>
      <c r="D12" s="34" t="s">
        <v>46</v>
      </c>
      <c r="E12" s="34" t="s">
        <v>67</v>
      </c>
      <c r="F12" s="35">
        <v>39830</v>
      </c>
      <c r="G12" s="36" t="s">
        <v>45</v>
      </c>
      <c r="H12" s="36" t="s">
        <v>49</v>
      </c>
      <c r="I12" s="36" t="s">
        <v>49</v>
      </c>
      <c r="J12" s="37" t="s">
        <v>51</v>
      </c>
      <c r="K12" s="38">
        <v>10</v>
      </c>
      <c r="L12" s="39" t="s">
        <v>220</v>
      </c>
      <c r="M12" s="40">
        <v>19</v>
      </c>
      <c r="N12" s="31">
        <f>IF(M12="","",M12/$E$9)</f>
        <v>0.14074074074074075</v>
      </c>
      <c r="O12" s="31">
        <f>IF(M12="","",M12/$K$9)</f>
        <v>0.55882352941176472</v>
      </c>
      <c r="P12" s="41" t="s">
        <v>226</v>
      </c>
      <c r="Q12" s="37" t="s">
        <v>52</v>
      </c>
      <c r="R12" s="37" t="s">
        <v>51</v>
      </c>
    </row>
    <row r="13" spans="1:21" x14ac:dyDescent="0.25">
      <c r="A13" s="28">
        <v>2</v>
      </c>
      <c r="B13" s="50" t="s">
        <v>12</v>
      </c>
      <c r="C13" s="34" t="s">
        <v>62</v>
      </c>
      <c r="D13" s="34" t="s">
        <v>60</v>
      </c>
      <c r="E13" s="34" t="s">
        <v>61</v>
      </c>
      <c r="F13" s="35">
        <v>39949</v>
      </c>
      <c r="G13" s="36" t="s">
        <v>45</v>
      </c>
      <c r="H13" s="36" t="s">
        <v>49</v>
      </c>
      <c r="I13" s="36" t="s">
        <v>49</v>
      </c>
      <c r="J13" s="37" t="s">
        <v>51</v>
      </c>
      <c r="K13" s="38">
        <v>10</v>
      </c>
      <c r="L13" s="39" t="s">
        <v>223</v>
      </c>
      <c r="M13" s="40">
        <v>12</v>
      </c>
      <c r="N13" s="31">
        <v>0.09</v>
      </c>
      <c r="O13" s="31">
        <v>0.35</v>
      </c>
      <c r="P13" s="41" t="s">
        <v>226</v>
      </c>
      <c r="Q13" s="37" t="s">
        <v>52</v>
      </c>
      <c r="R13" s="37" t="s">
        <v>51</v>
      </c>
    </row>
    <row r="14" spans="1:21" x14ac:dyDescent="0.25">
      <c r="A14" s="28">
        <v>8</v>
      </c>
      <c r="B14" s="50" t="s">
        <v>12</v>
      </c>
      <c r="C14" s="34" t="s">
        <v>64</v>
      </c>
      <c r="D14" s="34" t="s">
        <v>53</v>
      </c>
      <c r="E14" s="34" t="s">
        <v>65</v>
      </c>
      <c r="F14" s="35">
        <v>39987</v>
      </c>
      <c r="G14" s="36" t="s">
        <v>45</v>
      </c>
      <c r="H14" s="36" t="s">
        <v>49</v>
      </c>
      <c r="I14" s="36" t="s">
        <v>49</v>
      </c>
      <c r="J14" s="37" t="s">
        <v>51</v>
      </c>
      <c r="K14" s="38">
        <v>10</v>
      </c>
      <c r="L14" s="39" t="s">
        <v>222</v>
      </c>
      <c r="M14" s="40">
        <v>6</v>
      </c>
      <c r="N14" s="31">
        <f>IF(M14="","",M14/$E$9)</f>
        <v>4.4444444444444446E-2</v>
      </c>
      <c r="O14" s="31">
        <f>IF(M14="","",M14/$K$9)</f>
        <v>0.17647058823529413</v>
      </c>
      <c r="P14" s="41" t="s">
        <v>226</v>
      </c>
      <c r="Q14" s="37" t="s">
        <v>52</v>
      </c>
      <c r="R14" s="37" t="s">
        <v>51</v>
      </c>
    </row>
    <row r="15" spans="1:21" ht="15.75" x14ac:dyDescent="0.25">
      <c r="B15" s="33"/>
      <c r="C15" s="56"/>
    </row>
    <row r="16" spans="1:21" ht="15.75" x14ac:dyDescent="0.25">
      <c r="C16" s="56"/>
      <c r="D16" s="10" t="s">
        <v>166</v>
      </c>
      <c r="H16" s="10" t="s">
        <v>167</v>
      </c>
    </row>
    <row r="17" spans="4:4" x14ac:dyDescent="0.25">
      <c r="D17" s="10" t="s">
        <v>168</v>
      </c>
    </row>
  </sheetData>
  <protectedRanges>
    <protectedRange sqref="N11:N14" name="Диапазон1_3_1"/>
    <protectedRange sqref="O11:O14" name="Диапазон1_1_1_1"/>
    <protectedRange sqref="P11:P14" name="Диапазон1_2_1_1_1"/>
  </protectedRanges>
  <autoFilter ref="A10:R10">
    <sortState ref="A11:R14">
      <sortCondition ref="C10"/>
    </sortState>
  </autoFilter>
  <mergeCells count="3">
    <mergeCell ref="A1:R1"/>
    <mergeCell ref="C9:D9"/>
    <mergeCell ref="C2:P2"/>
  </mergeCells>
  <conditionalFormatting sqref="C4:C5">
    <cfRule type="expression" dxfId="6" priority="4" stopIfTrue="1">
      <formula>ISBLANK(C4)</formula>
    </cfRule>
  </conditionalFormatting>
  <conditionalFormatting sqref="E9">
    <cfRule type="expression" dxfId="5" priority="2" stopIfTrue="1">
      <formula>ISBLANK(E9)</formula>
    </cfRule>
  </conditionalFormatting>
  <conditionalFormatting sqref="C8">
    <cfRule type="expression" dxfId="4" priority="1" stopIfTrue="1">
      <formula>ISBLANK(C8)</formula>
    </cfRule>
  </conditionalFormatting>
  <dataValidations count="1">
    <dataValidation allowBlank="1" showInputMessage="1" showErrorMessage="1" sqref="B10:F10 A4:A8 E9 F4:F8 E6:E7 C11:F11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2" zoomScaleNormal="100" workbookViewId="0">
      <selection activeCell="I25" sqref="I2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1" ht="32.25" customHeight="1" x14ac:dyDescent="0.25">
      <c r="B2" s="11"/>
      <c r="C2" s="123" t="s">
        <v>42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" t="s">
        <v>32</v>
      </c>
      <c r="R2" s="13">
        <f>COUNTA(M11:M60)</f>
        <v>0</v>
      </c>
    </row>
    <row r="3" spans="1:21" x14ac:dyDescent="0.25">
      <c r="B3" s="11"/>
      <c r="C3" s="51"/>
      <c r="D3" s="51"/>
      <c r="E3" s="51"/>
      <c r="F3" s="51"/>
      <c r="G3" s="51"/>
      <c r="H3" s="52"/>
      <c r="I3" s="51"/>
      <c r="J3" s="51"/>
      <c r="K3" s="51"/>
      <c r="L3" s="51"/>
      <c r="M3" s="51"/>
      <c r="N3" s="51"/>
      <c r="O3" s="51"/>
      <c r="P3" s="51"/>
      <c r="Q3" s="12"/>
      <c r="R3" s="13"/>
    </row>
    <row r="4" spans="1:21" x14ac:dyDescent="0.25">
      <c r="A4" s="48" t="s">
        <v>0</v>
      </c>
      <c r="B4" s="15"/>
      <c r="C4" s="69"/>
      <c r="D4" s="70"/>
      <c r="E4" s="71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8" t="s">
        <v>37</v>
      </c>
      <c r="B5" s="15"/>
      <c r="C5" s="69" t="s">
        <v>12</v>
      </c>
      <c r="D5" s="70"/>
      <c r="E5" s="71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8" t="s">
        <v>1</v>
      </c>
      <c r="B6" s="15"/>
      <c r="C6" s="69" t="s">
        <v>41</v>
      </c>
      <c r="D6" s="70"/>
      <c r="E6" s="70"/>
      <c r="F6" s="17"/>
      <c r="Q6" s="18" t="s">
        <v>35</v>
      </c>
      <c r="R6" s="13">
        <f>COUNTIF(P11:P60,"участник")</f>
        <v>0</v>
      </c>
    </row>
    <row r="7" spans="1:21" x14ac:dyDescent="0.25">
      <c r="A7" s="48" t="s">
        <v>5</v>
      </c>
      <c r="B7" s="15"/>
      <c r="C7" s="69">
        <v>11</v>
      </c>
      <c r="D7" s="70"/>
      <c r="E7" s="70"/>
      <c r="F7" s="17"/>
      <c r="P7" s="20"/>
      <c r="Q7" s="18" t="s">
        <v>25</v>
      </c>
      <c r="R7" s="21">
        <v>0.45</v>
      </c>
    </row>
    <row r="8" spans="1:21" x14ac:dyDescent="0.25">
      <c r="A8" s="48" t="s">
        <v>7</v>
      </c>
      <c r="B8" s="15"/>
      <c r="C8" s="72"/>
      <c r="D8" s="70"/>
      <c r="E8" s="70"/>
      <c r="F8" s="17"/>
      <c r="Q8" s="22" t="s">
        <v>31</v>
      </c>
      <c r="R8" s="21" t="e">
        <f>(R4+R5)/R2</f>
        <v>#DIV/0!</v>
      </c>
    </row>
    <row r="9" spans="1:21" x14ac:dyDescent="0.25">
      <c r="C9" s="124" t="s">
        <v>24</v>
      </c>
      <c r="D9" s="124"/>
      <c r="E9" s="73"/>
      <c r="G9" s="18" t="s">
        <v>43</v>
      </c>
      <c r="H9" s="54"/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3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50" t="s">
        <v>12</v>
      </c>
      <c r="C11" s="57"/>
      <c r="D11" s="57"/>
      <c r="E11" s="57"/>
      <c r="F11" s="58"/>
      <c r="G11" s="59"/>
      <c r="H11" s="59"/>
      <c r="I11" s="60"/>
      <c r="J11" s="60"/>
      <c r="K11" s="61"/>
      <c r="L11" s="59"/>
      <c r="M11" s="61"/>
      <c r="N11" s="62"/>
      <c r="O11" s="62"/>
      <c r="P11" s="61"/>
      <c r="Q11" s="60"/>
      <c r="R11" s="60"/>
    </row>
    <row r="12" spans="1:21" s="32" customFormat="1" ht="12.95" customHeight="1" x14ac:dyDescent="0.2">
      <c r="A12" s="28">
        <v>3</v>
      </c>
      <c r="B12" s="50" t="s">
        <v>12</v>
      </c>
      <c r="C12" s="57"/>
      <c r="D12" s="57"/>
      <c r="E12" s="57"/>
      <c r="F12" s="63"/>
      <c r="G12" s="59"/>
      <c r="H12" s="59"/>
      <c r="I12" s="64"/>
      <c r="J12" s="64"/>
      <c r="K12" s="65"/>
      <c r="L12" s="59"/>
      <c r="M12" s="61"/>
      <c r="N12" s="62"/>
      <c r="O12" s="62"/>
      <c r="P12" s="61"/>
      <c r="Q12" s="60"/>
      <c r="R12" s="60"/>
    </row>
    <row r="13" spans="1:21" x14ac:dyDescent="0.25">
      <c r="A13" s="28">
        <v>13</v>
      </c>
      <c r="B13" s="50" t="s">
        <v>12</v>
      </c>
      <c r="C13" s="57"/>
      <c r="D13" s="57"/>
      <c r="E13" s="57"/>
      <c r="F13" s="58"/>
      <c r="G13" s="59"/>
      <c r="H13" s="59"/>
      <c r="I13" s="60"/>
      <c r="J13" s="60"/>
      <c r="K13" s="61"/>
      <c r="L13" s="59"/>
      <c r="M13" s="61"/>
      <c r="N13" s="62"/>
      <c r="O13" s="62"/>
      <c r="P13" s="61"/>
      <c r="Q13" s="60"/>
      <c r="R13" s="60"/>
    </row>
    <row r="14" spans="1:21" x14ac:dyDescent="0.25">
      <c r="A14" s="28">
        <v>2</v>
      </c>
      <c r="B14" s="50" t="s">
        <v>12</v>
      </c>
      <c r="C14" s="57"/>
      <c r="D14" s="57"/>
      <c r="E14" s="57"/>
      <c r="F14" s="58"/>
      <c r="G14" s="59"/>
      <c r="H14" s="59"/>
      <c r="I14" s="60"/>
      <c r="J14" s="60"/>
      <c r="K14" s="61"/>
      <c r="L14" s="59"/>
      <c r="M14" s="61"/>
      <c r="N14" s="62"/>
      <c r="O14" s="62"/>
      <c r="P14" s="61"/>
      <c r="Q14" s="60"/>
      <c r="R14" s="60"/>
    </row>
    <row r="15" spans="1:21" x14ac:dyDescent="0.25">
      <c r="A15" s="28">
        <v>6</v>
      </c>
      <c r="B15" s="50" t="s">
        <v>12</v>
      </c>
      <c r="C15" s="57"/>
      <c r="D15" s="57"/>
      <c r="E15" s="57"/>
      <c r="F15" s="58"/>
      <c r="G15" s="59"/>
      <c r="H15" s="59"/>
      <c r="I15" s="60"/>
      <c r="J15" s="60"/>
      <c r="K15" s="61"/>
      <c r="L15" s="59"/>
      <c r="M15" s="61"/>
      <c r="N15" s="62"/>
      <c r="O15" s="62"/>
      <c r="P15" s="61"/>
      <c r="Q15" s="60"/>
      <c r="R15" s="60"/>
    </row>
    <row r="16" spans="1:21" x14ac:dyDescent="0.25">
      <c r="A16" s="28">
        <v>9</v>
      </c>
      <c r="B16" s="50" t="s">
        <v>12</v>
      </c>
      <c r="C16" s="57"/>
      <c r="D16" s="57"/>
      <c r="E16" s="57"/>
      <c r="F16" s="58"/>
      <c r="G16" s="59"/>
      <c r="H16" s="59"/>
      <c r="I16" s="60"/>
      <c r="J16" s="60"/>
      <c r="K16" s="61"/>
      <c r="L16" s="59"/>
      <c r="M16" s="61"/>
      <c r="N16" s="62"/>
      <c r="O16" s="62"/>
      <c r="P16" s="61"/>
      <c r="Q16" s="60"/>
      <c r="R16" s="60"/>
    </row>
    <row r="17" spans="1:18" x14ac:dyDescent="0.25">
      <c r="A17" s="28">
        <v>1</v>
      </c>
      <c r="B17" s="50" t="s">
        <v>12</v>
      </c>
      <c r="C17" s="57"/>
      <c r="D17" s="57"/>
      <c r="E17" s="57"/>
      <c r="F17" s="58"/>
      <c r="G17" s="59"/>
      <c r="H17" s="59"/>
      <c r="I17" s="60"/>
      <c r="J17" s="60"/>
      <c r="K17" s="61"/>
      <c r="L17" s="59"/>
      <c r="M17" s="61"/>
      <c r="N17" s="62"/>
      <c r="O17" s="62"/>
      <c r="P17" s="61"/>
      <c r="Q17" s="60"/>
      <c r="R17" s="60"/>
    </row>
    <row r="18" spans="1:18" x14ac:dyDescent="0.25">
      <c r="A18" s="28">
        <v>11</v>
      </c>
      <c r="B18" s="50" t="s">
        <v>12</v>
      </c>
      <c r="C18" s="57"/>
      <c r="D18" s="57"/>
      <c r="E18" s="57"/>
      <c r="F18" s="68"/>
      <c r="G18" s="59"/>
      <c r="H18" s="59"/>
      <c r="I18" s="60"/>
      <c r="J18" s="60"/>
      <c r="K18" s="61"/>
      <c r="L18" s="59"/>
      <c r="M18" s="61"/>
      <c r="N18" s="62"/>
      <c r="O18" s="62"/>
      <c r="P18" s="61"/>
      <c r="Q18" s="60"/>
      <c r="R18" s="60"/>
    </row>
    <row r="19" spans="1:18" x14ac:dyDescent="0.25">
      <c r="A19" s="28">
        <v>5</v>
      </c>
      <c r="B19" s="50" t="s">
        <v>12</v>
      </c>
      <c r="C19" s="57"/>
      <c r="D19" s="57"/>
      <c r="E19" s="57"/>
      <c r="F19" s="58"/>
      <c r="G19" s="59"/>
      <c r="H19" s="59"/>
      <c r="I19" s="60"/>
      <c r="J19" s="60"/>
      <c r="K19" s="61"/>
      <c r="L19" s="59"/>
      <c r="M19" s="61"/>
      <c r="N19" s="62"/>
      <c r="O19" s="62"/>
      <c r="P19" s="61"/>
      <c r="Q19" s="60"/>
      <c r="R19" s="60"/>
    </row>
    <row r="20" spans="1:18" x14ac:dyDescent="0.25">
      <c r="A20" s="28">
        <v>7</v>
      </c>
      <c r="B20" s="50" t="s">
        <v>12</v>
      </c>
      <c r="C20" s="57"/>
      <c r="D20" s="57"/>
      <c r="E20" s="57"/>
      <c r="F20" s="58"/>
      <c r="G20" s="59"/>
      <c r="H20" s="59"/>
      <c r="I20" s="60"/>
      <c r="J20" s="60"/>
      <c r="K20" s="61"/>
      <c r="L20" s="59"/>
      <c r="M20" s="61"/>
      <c r="N20" s="62"/>
      <c r="O20" s="62"/>
      <c r="P20" s="61"/>
      <c r="Q20" s="60"/>
      <c r="R20" s="60"/>
    </row>
    <row r="21" spans="1:18" x14ac:dyDescent="0.25">
      <c r="A21" s="28">
        <v>8</v>
      </c>
      <c r="B21" s="50" t="s">
        <v>12</v>
      </c>
      <c r="C21" s="57"/>
      <c r="D21" s="57"/>
      <c r="E21" s="57"/>
      <c r="F21" s="58"/>
      <c r="G21" s="59"/>
      <c r="H21" s="59"/>
      <c r="I21" s="60"/>
      <c r="J21" s="60"/>
      <c r="K21" s="61"/>
      <c r="L21" s="59"/>
      <c r="M21" s="61"/>
      <c r="N21" s="62"/>
      <c r="O21" s="62"/>
      <c r="P21" s="61"/>
      <c r="Q21" s="60"/>
      <c r="R21" s="60"/>
    </row>
    <row r="22" spans="1:18" x14ac:dyDescent="0.25">
      <c r="A22" s="28">
        <v>12</v>
      </c>
      <c r="B22" s="50" t="s">
        <v>12</v>
      </c>
      <c r="C22" s="57"/>
      <c r="D22" s="57"/>
      <c r="E22" s="57"/>
      <c r="F22" s="58"/>
      <c r="G22" s="59"/>
      <c r="H22" s="59"/>
      <c r="I22" s="60"/>
      <c r="J22" s="60"/>
      <c r="K22" s="61"/>
      <c r="L22" s="59"/>
      <c r="M22" s="61"/>
      <c r="N22" s="62"/>
      <c r="O22" s="62"/>
      <c r="P22" s="61"/>
      <c r="Q22" s="60"/>
      <c r="R22" s="60"/>
    </row>
    <row r="23" spans="1:18" x14ac:dyDescent="0.25">
      <c r="A23" s="28">
        <v>14</v>
      </c>
      <c r="B23" s="50" t="s">
        <v>12</v>
      </c>
      <c r="C23" s="57"/>
      <c r="D23" s="57"/>
      <c r="E23" s="57"/>
      <c r="F23" s="58"/>
      <c r="G23" s="59"/>
      <c r="H23" s="59"/>
      <c r="I23" s="60"/>
      <c r="J23" s="60"/>
      <c r="K23" s="61"/>
      <c r="L23" s="59"/>
      <c r="M23" s="61"/>
      <c r="N23" s="62"/>
      <c r="O23" s="62"/>
      <c r="P23" s="61"/>
      <c r="Q23" s="60"/>
      <c r="R23" s="60"/>
    </row>
    <row r="24" spans="1:18" x14ac:dyDescent="0.25">
      <c r="A24" s="28">
        <v>10</v>
      </c>
      <c r="B24" s="50" t="s">
        <v>12</v>
      </c>
      <c r="C24" s="57"/>
      <c r="D24" s="57"/>
      <c r="E24" s="57"/>
      <c r="F24" s="58"/>
      <c r="G24" s="59"/>
      <c r="H24" s="59"/>
      <c r="I24" s="60"/>
      <c r="J24" s="60"/>
      <c r="K24" s="61"/>
      <c r="L24" s="59"/>
      <c r="M24" s="61"/>
      <c r="N24" s="62"/>
      <c r="O24" s="62"/>
      <c r="P24" s="61"/>
      <c r="Q24" s="60"/>
      <c r="R24" s="60"/>
    </row>
    <row r="25" spans="1:18" x14ac:dyDescent="0.25">
      <c r="A25" s="28">
        <v>15</v>
      </c>
      <c r="B25" s="50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ref="N25:N60" si="0">IF(M25="","",M25/$E$9)</f>
        <v/>
      </c>
      <c r="O25" s="31" t="str">
        <f t="shared" ref="O25:O60" si="1">IF(M25="","",M25/$K$9)</f>
        <v/>
      </c>
      <c r="P25" s="41" t="str">
        <f t="shared" ref="P25:P60" si="2">IF(M25="","",IF($K$9=M25,$L$9,IF(M25&gt;=$H$9,"призер","участник")))</f>
        <v/>
      </c>
      <c r="Q25" s="37"/>
      <c r="R25" s="43"/>
    </row>
    <row r="26" spans="1:18" x14ac:dyDescent="0.25">
      <c r="A26" s="28">
        <v>16</v>
      </c>
      <c r="B26" s="50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0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0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0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0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0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0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0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0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0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0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0" t="s">
        <v>12</v>
      </c>
      <c r="C37" s="46"/>
      <c r="D37" s="46"/>
      <c r="E37" s="46"/>
      <c r="F37" s="47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0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0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0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0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0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0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0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0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0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0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0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0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0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0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0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0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0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0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0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0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0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0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0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 t="shared" si="2"/>
        <v/>
      </c>
      <c r="Q60" s="37"/>
      <c r="R60" s="43"/>
    </row>
    <row r="62" spans="1:18" ht="15.75" x14ac:dyDescent="0.25">
      <c r="B62" s="33" t="s">
        <v>23</v>
      </c>
      <c r="C62" s="56" t="s">
        <v>142</v>
      </c>
      <c r="D62" s="10" t="s">
        <v>144</v>
      </c>
    </row>
    <row r="63" spans="1:18" ht="15.75" x14ac:dyDescent="0.25">
      <c r="C63" s="56" t="s">
        <v>141</v>
      </c>
      <c r="D63" s="10" t="s">
        <v>145</v>
      </c>
    </row>
    <row r="64" spans="1:18" x14ac:dyDescent="0.25">
      <c r="D64" s="10" t="s">
        <v>139</v>
      </c>
    </row>
    <row r="65" spans="4:4" x14ac:dyDescent="0.25">
      <c r="D65" s="10" t="s">
        <v>140</v>
      </c>
    </row>
    <row r="66" spans="4:4" x14ac:dyDescent="0.25">
      <c r="D66" s="10" t="s">
        <v>143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3" priority="1" stopIfTrue="1">
      <formula>ISBLANK(E9)</formula>
    </cfRule>
  </conditionalFormatting>
  <conditionalFormatting sqref="C4">
    <cfRule type="expression" dxfId="2" priority="4" stopIfTrue="1">
      <formula>ISBLANK(C4)</formula>
    </cfRule>
  </conditionalFormatting>
  <conditionalFormatting sqref="C5">
    <cfRule type="expression" dxfId="1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dataValidations count="1">
    <dataValidation allowBlank="1" showInputMessage="1" showErrorMessage="1" sqref="C11:F11 A4:A8 B10:F10 F4:F8 C4:C8 E9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tabSelected="1" workbookViewId="0">
      <selection activeCell="G7" sqref="G7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v>34</v>
      </c>
    </row>
    <row r="5" spans="2:4" s="4" customFormat="1" ht="24" customHeight="1" x14ac:dyDescent="0.2">
      <c r="B5" s="3" t="s">
        <v>28</v>
      </c>
      <c r="C5" s="1">
        <v>2</v>
      </c>
    </row>
    <row r="6" spans="2:4" s="4" customFormat="1" ht="24" customHeight="1" x14ac:dyDescent="0.2">
      <c r="B6" s="3" t="s">
        <v>29</v>
      </c>
      <c r="C6" s="1">
        <v>3</v>
      </c>
    </row>
    <row r="7" spans="2:4" s="4" customFormat="1" ht="24" customHeight="1" x14ac:dyDescent="0.2">
      <c r="B7" s="3" t="s">
        <v>30</v>
      </c>
      <c r="C7" s="1">
        <v>29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0.14705882352941177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-0.30294117647058827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Инструкция</vt:lpstr>
      <vt:lpstr>5 класс</vt:lpstr>
      <vt:lpstr>6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'5 класс'!school_type</vt:lpstr>
      <vt:lpstr>'6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2025-10-01T07:20:24Z</cp:lastPrinted>
  <dcterms:created xsi:type="dcterms:W3CDTF">2007-11-07T20:16:05Z</dcterms:created>
  <dcterms:modified xsi:type="dcterms:W3CDTF">2025-10-20T12:32:08Z</dcterms:modified>
</cp:coreProperties>
</file>